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T:\CSAccounting\Monthly Reports IMTF &amp; SMA\FY2020\FY20 FM02\"/>
    </mc:Choice>
  </mc:AlternateContent>
  <xr:revisionPtr revIDLastSave="0" documentId="8_{00B2C144-E2AE-4296-90BC-50542042D32D}" xr6:coauthVersionLast="41" xr6:coauthVersionMax="41" xr10:uidLastSave="{00000000-0000-0000-0000-000000000000}"/>
  <bookViews>
    <workbookView xWindow="-120" yWindow="-120" windowWidth="29040" windowHeight="15840" firstSheet="1" activeTab="1" xr2:uid="{00000000-000D-0000-FFFF-FFFF00000000}"/>
  </bookViews>
  <sheets>
    <sheet name="Date" sheetId="14" state="hidden" r:id="rId1"/>
    <sheet name="IMTFWeb" sheetId="11" r:id="rId2"/>
    <sheet name="SMAWeb" sheetId="12" state="hidden" r:id="rId3"/>
    <sheet name="DistCounties" sheetId="13" state="hidden" r:id="rId4"/>
    <sheet name="Trust Fund Monthly" sheetId="6" state="hidden" r:id="rId5"/>
    <sheet name="Safety Maint Acct Monthly" sheetId="5" state="hidden" r:id="rId6"/>
    <sheet name="Trust Fund YTD" sheetId="2" state="hidden" r:id="rId7"/>
    <sheet name="Safety Maint Acct YTD" sheetId="3" state="hidden" r:id="rId8"/>
  </sheets>
  <definedNames>
    <definedName name="_xlnm._FilterDatabase" localSheetId="3" hidden="1">DistCounties!$A$7:$I$54</definedName>
    <definedName name="_xlnm.Print_Area" localSheetId="3">DistCounties!$A$2:$I$76</definedName>
    <definedName name="_xlnm.Print_Area" localSheetId="1">IMTFWeb!$B$2:$K$47</definedName>
    <definedName name="_xlnm.Print_Area" localSheetId="2">SMAWeb!$B$2:$K$43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13" l="1"/>
  <c r="C47" i="13"/>
  <c r="I47" i="13" s="1"/>
  <c r="I53" i="13"/>
  <c r="I52" i="13"/>
  <c r="I51" i="13"/>
  <c r="I50" i="13"/>
  <c r="I49" i="13"/>
  <c r="I48"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8" i="13"/>
  <c r="C22" i="12"/>
  <c r="C16" i="12"/>
  <c r="C15" i="12"/>
  <c r="C13" i="12"/>
  <c r="C14" i="5"/>
  <c r="C54" i="13" l="1"/>
  <c r="I54" i="13"/>
  <c r="C28" i="11" l="1"/>
  <c r="C27" i="11"/>
  <c r="C26" i="11"/>
  <c r="C22" i="11"/>
  <c r="C21" i="11"/>
  <c r="C20" i="11"/>
  <c r="C18" i="11"/>
  <c r="C16" i="11"/>
  <c r="C15" i="11"/>
  <c r="C14" i="11"/>
  <c r="C13" i="11"/>
  <c r="C23" i="6"/>
  <c r="C22" i="6"/>
  <c r="A3" i="13" l="1"/>
  <c r="B3" i="12"/>
  <c r="G17" i="12" l="1"/>
  <c r="B29" i="5"/>
  <c r="B45" i="6"/>
  <c r="G26" i="11"/>
  <c r="G29" i="11"/>
  <c r="G23" i="11"/>
  <c r="H59" i="6" l="1"/>
  <c r="E21" i="11" l="1"/>
  <c r="K21" i="11" s="1"/>
  <c r="B16" i="2"/>
  <c r="B4" i="11" l="1"/>
  <c r="B4" i="12" s="1"/>
  <c r="I17" i="12" l="1"/>
  <c r="G45" i="5"/>
  <c r="H44" i="5"/>
  <c r="C19" i="5"/>
  <c r="B19" i="5"/>
  <c r="E16" i="12" l="1"/>
  <c r="K16" i="12" s="1"/>
  <c r="B12" i="3"/>
  <c r="B4" i="2" l="1"/>
  <c r="A2" i="2"/>
  <c r="H55" i="6" l="1"/>
  <c r="B12" i="2" s="1"/>
  <c r="E18" i="11" l="1"/>
  <c r="K18" i="11" s="1"/>
  <c r="E19" i="5"/>
  <c r="F19" i="5" l="1"/>
  <c r="B45" i="5" l="1"/>
  <c r="G19" i="5"/>
  <c r="D19" i="5"/>
  <c r="D45" i="5" l="1"/>
  <c r="C45" i="5"/>
  <c r="C29" i="11" l="1"/>
  <c r="E45" i="5"/>
  <c r="E54" i="13"/>
  <c r="E79" i="13" s="1"/>
  <c r="G54" i="13"/>
  <c r="G79" i="13" s="1"/>
  <c r="I23" i="12"/>
  <c r="G10" i="12" s="1"/>
  <c r="G23" i="12" s="1"/>
  <c r="E10" i="12" s="1"/>
  <c r="C8" i="11"/>
  <c r="C8" i="12" s="1"/>
  <c r="E8" i="12"/>
  <c r="I23" i="11"/>
  <c r="I29" i="11"/>
  <c r="H79" i="6" l="1"/>
  <c r="E26" i="11" s="1"/>
  <c r="K26" i="11" s="1"/>
  <c r="C17" i="12"/>
  <c r="F45" i="5"/>
  <c r="G39" i="6"/>
  <c r="I31" i="11"/>
  <c r="G10" i="11" s="1"/>
  <c r="G31" i="11" s="1"/>
  <c r="E10" i="11" s="1"/>
  <c r="B4" i="3"/>
  <c r="H31" i="5"/>
  <c r="H80" i="6" l="1"/>
  <c r="E28" i="11" s="1"/>
  <c r="A2" i="3"/>
  <c r="H58" i="6" l="1"/>
  <c r="E20" i="11" s="1"/>
  <c r="K20" i="11" s="1"/>
  <c r="H56" i="6" l="1"/>
  <c r="H60" i="6"/>
  <c r="B17" i="2" s="1"/>
  <c r="G81" i="6"/>
  <c r="F81" i="6"/>
  <c r="E81" i="6"/>
  <c r="D81" i="6"/>
  <c r="C81" i="6"/>
  <c r="B81" i="6"/>
  <c r="K28" i="11"/>
  <c r="H78" i="6"/>
  <c r="F39" i="6"/>
  <c r="E39" i="6"/>
  <c r="D39" i="6"/>
  <c r="C39" i="6"/>
  <c r="B39" i="6"/>
  <c r="E15" i="11" l="1"/>
  <c r="K15" i="11" s="1"/>
  <c r="E27" i="11"/>
  <c r="E29" i="11" s="1"/>
  <c r="H81" i="6"/>
  <c r="B6" i="3"/>
  <c r="H69" i="6"/>
  <c r="D33" i="6"/>
  <c r="C23" i="11" l="1"/>
  <c r="K27" i="11"/>
  <c r="K29" i="11" s="1"/>
  <c r="H53" i="6"/>
  <c r="E13" i="11" s="1"/>
  <c r="K13" i="11" s="1"/>
  <c r="H65" i="6"/>
  <c r="E16" i="11" s="1"/>
  <c r="K16" i="11" s="1"/>
  <c r="B23" i="2" l="1"/>
  <c r="G75" i="6"/>
  <c r="F75" i="6"/>
  <c r="E75" i="6"/>
  <c r="D75" i="6"/>
  <c r="C75" i="6"/>
  <c r="H73" i="6"/>
  <c r="B15" i="2"/>
  <c r="B10" i="2"/>
  <c r="H47" i="6"/>
  <c r="B6" i="2" s="1"/>
  <c r="E33" i="6"/>
  <c r="C33" i="6"/>
  <c r="B33" i="6"/>
  <c r="B41" i="6" s="1"/>
  <c r="G33" i="6"/>
  <c r="B13" i="2"/>
  <c r="B20" i="2" l="1"/>
  <c r="E22" i="11"/>
  <c r="K22" i="11" s="1"/>
  <c r="H64" i="6"/>
  <c r="E14" i="11" s="1"/>
  <c r="C5" i="6"/>
  <c r="C41" i="6" s="1"/>
  <c r="D5" i="6" s="1"/>
  <c r="D41" i="6" s="1"/>
  <c r="E5" i="6" s="1"/>
  <c r="E41" i="6" s="1"/>
  <c r="B75" i="6"/>
  <c r="F33" i="6"/>
  <c r="H49" i="5"/>
  <c r="H40" i="5"/>
  <c r="B11" i="3" s="1"/>
  <c r="H36" i="5"/>
  <c r="B25" i="5"/>
  <c r="B15" i="3" l="1"/>
  <c r="E22" i="12"/>
  <c r="K22" i="12" s="1"/>
  <c r="E13" i="12"/>
  <c r="H45" i="5"/>
  <c r="H51" i="5" s="1"/>
  <c r="K14" i="11"/>
  <c r="K23" i="11" s="1"/>
  <c r="K31" i="11" s="1"/>
  <c r="E23" i="11"/>
  <c r="E31" i="11" s="1"/>
  <c r="C10" i="11" s="1"/>
  <c r="C31" i="11" s="1"/>
  <c r="K13" i="12"/>
  <c r="E15" i="12"/>
  <c r="K15" i="12" s="1"/>
  <c r="C5" i="5"/>
  <c r="C25" i="5" s="1"/>
  <c r="D5" i="5" s="1"/>
  <c r="D25" i="5" s="1"/>
  <c r="E5" i="5" s="1"/>
  <c r="E25" i="5" s="1"/>
  <c r="F5" i="5" s="1"/>
  <c r="F25" i="5" s="1"/>
  <c r="G5" i="5" s="1"/>
  <c r="G25" i="5" s="1"/>
  <c r="H75" i="6"/>
  <c r="H83" i="6" s="1"/>
  <c r="B18" i="2"/>
  <c r="B21" i="2" s="1"/>
  <c r="F5" i="6"/>
  <c r="F41" i="6" s="1"/>
  <c r="G5" i="6" s="1"/>
  <c r="G41" i="6" s="1"/>
  <c r="B47" i="6" s="1"/>
  <c r="B9" i="3"/>
  <c r="B13" i="3" l="1"/>
  <c r="B17" i="3" s="1"/>
  <c r="B21" i="3" s="1"/>
  <c r="E17" i="12"/>
  <c r="E23" i="12" s="1"/>
  <c r="K17" i="12"/>
  <c r="K23" i="12" s="1"/>
  <c r="B31" i="5"/>
  <c r="B51" i="5" s="1"/>
  <c r="K40" i="11"/>
  <c r="B83" i="6"/>
  <c r="C47" i="6" s="1"/>
  <c r="C83" i="6" s="1"/>
  <c r="D47" i="6" s="1"/>
  <c r="D83" i="6" s="1"/>
  <c r="E47" i="6" s="1"/>
  <c r="E83" i="6" s="1"/>
  <c r="F47" i="6" s="1"/>
  <c r="F83" i="6" s="1"/>
  <c r="G47" i="6" s="1"/>
  <c r="G83" i="6" s="1"/>
  <c r="C10" i="12" l="1"/>
  <c r="C23" i="12" s="1"/>
  <c r="K38" i="12" s="1"/>
  <c r="C31" i="5"/>
  <c r="C51" i="5" s="1"/>
  <c r="D31" i="5" s="1"/>
  <c r="D51" i="5" s="1"/>
  <c r="E31" i="5" s="1"/>
  <c r="E51" i="5" s="1"/>
  <c r="H21" i="2"/>
  <c r="F31" i="5" l="1"/>
  <c r="F51" i="5" s="1"/>
  <c r="G31" i="5" s="1"/>
  <c r="G51" i="5" s="1"/>
  <c r="H6" i="2"/>
  <c r="H25" i="2" s="1"/>
  <c r="I21" i="2"/>
  <c r="I6" i="2" l="1"/>
  <c r="I25" i="2" s="1"/>
  <c r="J21" i="2"/>
  <c r="J6" i="2" l="1"/>
  <c r="J25" i="2" s="1"/>
  <c r="K21" i="2"/>
  <c r="K6" i="2" l="1"/>
  <c r="K25" i="2" s="1"/>
  <c r="L21" i="2" l="1"/>
  <c r="L6" i="2" l="1"/>
  <c r="L25" i="2" s="1"/>
  <c r="B25" i="2"/>
  <c r="B29" i="2" s="1"/>
</calcChain>
</file>

<file path=xl/sharedStrings.xml><?xml version="1.0" encoding="utf-8"?>
<sst xmlns="http://schemas.openxmlformats.org/spreadsheetml/2006/main" count="262" uniqueCount="132">
  <si>
    <t>Receipts</t>
  </si>
  <si>
    <t>Disbursements</t>
  </si>
  <si>
    <t>Ending Balance</t>
  </si>
  <si>
    <t>Beginning Balance</t>
  </si>
  <si>
    <t>Infrastructure</t>
  </si>
  <si>
    <t>maintenance fee</t>
  </si>
  <si>
    <t>Safety Maintenance Account (Unaudited)</t>
  </si>
  <si>
    <t>Out of state registration</t>
  </si>
  <si>
    <t>DMV</t>
  </si>
  <si>
    <t>STO</t>
  </si>
  <si>
    <t>DOR</t>
  </si>
  <si>
    <t>Infrastructure Maintenance Trust Fund (Unaudited)</t>
  </si>
  <si>
    <t>Year-to-Date</t>
  </si>
  <si>
    <t>Road use fee on</t>
  </si>
  <si>
    <t>alternative fuel vehicles</t>
  </si>
  <si>
    <t>Investment earnings on</t>
  </si>
  <si>
    <t>trust fund balances</t>
  </si>
  <si>
    <t>Total Receipts</t>
  </si>
  <si>
    <t>Collected By</t>
  </si>
  <si>
    <t>State Treasurer</t>
  </si>
  <si>
    <t>Continued</t>
  </si>
  <si>
    <t>Safety Maintenance Account</t>
  </si>
  <si>
    <t>Sales and use tax</t>
  </si>
  <si>
    <t>of Motor Vehicles</t>
  </si>
  <si>
    <t>Collected by Department</t>
  </si>
  <si>
    <t>of Revenue</t>
  </si>
  <si>
    <t>Out of state registrations</t>
  </si>
  <si>
    <t>Investment earnings on Safety</t>
  </si>
  <si>
    <t>Maintenance Account balances</t>
  </si>
  <si>
    <t>of Natural Resources</t>
  </si>
  <si>
    <t>DOR/DMV/DNR</t>
  </si>
  <si>
    <t>Project Disbursements</t>
  </si>
  <si>
    <t>Total Disbursements</t>
  </si>
  <si>
    <t>County C-Fund Distributions</t>
  </si>
  <si>
    <t>Fuel tax (2 cent increase per year)</t>
  </si>
  <si>
    <t>Registration fee increase ($16)</t>
  </si>
  <si>
    <t>Fiscal Year 2018-19</t>
  </si>
  <si>
    <t>Ending balance</t>
  </si>
  <si>
    <t>Beginning balance</t>
  </si>
  <si>
    <t>for Fiscal Year</t>
  </si>
  <si>
    <t>Since Act 40</t>
  </si>
  <si>
    <t>Total</t>
  </si>
  <si>
    <t>Fiscal Year</t>
  </si>
  <si>
    <t>Month</t>
  </si>
  <si>
    <t>All Activity</t>
  </si>
  <si>
    <t>Fiscal Year 2017-18</t>
  </si>
  <si>
    <t>Infrastructure Maintenance Trust Fund</t>
  </si>
  <si>
    <t>Date</t>
  </si>
  <si>
    <t>York</t>
  </si>
  <si>
    <t>Williamsburg</t>
  </si>
  <si>
    <t>Union</t>
  </si>
  <si>
    <t>Sumter</t>
  </si>
  <si>
    <t>Spartanburg</t>
  </si>
  <si>
    <t>Saluda</t>
  </si>
  <si>
    <t>Richland</t>
  </si>
  <si>
    <t>Pickens</t>
  </si>
  <si>
    <t>Orangeburg</t>
  </si>
  <si>
    <t>Oconee</t>
  </si>
  <si>
    <t>Newberry</t>
  </si>
  <si>
    <t>Marlboro</t>
  </si>
  <si>
    <t>Marion</t>
  </si>
  <si>
    <t>McCormick</t>
  </si>
  <si>
    <t>Lexington</t>
  </si>
  <si>
    <t>Lee</t>
  </si>
  <si>
    <t>Laurens</t>
  </si>
  <si>
    <t>Lancaster</t>
  </si>
  <si>
    <t>Kershaw</t>
  </si>
  <si>
    <t>Jasper</t>
  </si>
  <si>
    <t>Horry</t>
  </si>
  <si>
    <t>Hampton</t>
  </si>
  <si>
    <t>Greenwood</t>
  </si>
  <si>
    <t>Greenville</t>
  </si>
  <si>
    <t>Georgetown</t>
  </si>
  <si>
    <t>Florence</t>
  </si>
  <si>
    <t>Fairfield</t>
  </si>
  <si>
    <t>Edgefield</t>
  </si>
  <si>
    <t>Dorchester</t>
  </si>
  <si>
    <t>Dillon</t>
  </si>
  <si>
    <t>Darlington</t>
  </si>
  <si>
    <t>Colleton</t>
  </si>
  <si>
    <t>Clarendon</t>
  </si>
  <si>
    <t>Chesterfield</t>
  </si>
  <si>
    <t>Chester</t>
  </si>
  <si>
    <t>Cherokee</t>
  </si>
  <si>
    <t>Charleston</t>
  </si>
  <si>
    <t>Calhoun</t>
  </si>
  <si>
    <t>Berkeley</t>
  </si>
  <si>
    <t>Beaufort</t>
  </si>
  <si>
    <t>Barnwell</t>
  </si>
  <si>
    <t>Bamberg</t>
  </si>
  <si>
    <t>Anderson</t>
  </si>
  <si>
    <t>Allendale</t>
  </si>
  <si>
    <t>Aiken</t>
  </si>
  <si>
    <t>Abbeville</t>
  </si>
  <si>
    <t>FY 2017-18</t>
  </si>
  <si>
    <t>FY 2018-19</t>
  </si>
  <si>
    <t>County</t>
  </si>
  <si>
    <t>Year to Date</t>
  </si>
  <si>
    <t>Distribution to Donor Counties*</t>
  </si>
  <si>
    <t>Inception</t>
  </si>
  <si>
    <t>Total disbursements</t>
  </si>
  <si>
    <t>Total receipts</t>
  </si>
  <si>
    <t>Total distributions</t>
  </si>
  <si>
    <t>*</t>
  </si>
  <si>
    <t>Safety Maintentance Shortfall</t>
  </si>
  <si>
    <t>IMTF</t>
  </si>
  <si>
    <t>Transfer to cover Preventative</t>
  </si>
  <si>
    <t>Maintenance Credit Shortfall</t>
  </si>
  <si>
    <t>IMTF Transfer to cover shortfall</t>
  </si>
  <si>
    <t>Transfer to Department of Revenue</t>
  </si>
  <si>
    <t>to fund estimated Tax Credit</t>
  </si>
  <si>
    <t>DOT</t>
  </si>
  <si>
    <t>large commercial vehicles</t>
  </si>
  <si>
    <t>Inception (1)</t>
  </si>
  <si>
    <t>State road and bridge projects</t>
  </si>
  <si>
    <r>
      <t>Fuel tax increase</t>
    </r>
    <r>
      <rPr>
        <sz val="9"/>
        <color theme="1"/>
        <rFont val="Calibri"/>
        <family val="2"/>
        <scheme val="minor"/>
      </rPr>
      <t xml:space="preserve"> (2 cents/gallon/year)</t>
    </r>
  </si>
  <si>
    <r>
      <t>Distributions to donor counties</t>
    </r>
    <r>
      <rPr>
        <sz val="9"/>
        <color theme="1"/>
        <rFont val="Calibri"/>
        <family val="2"/>
        <scheme val="minor"/>
      </rPr>
      <t xml:space="preserve"> (2)</t>
    </r>
  </si>
  <si>
    <r>
      <t xml:space="preserve">Safety Maintenance shortfall </t>
    </r>
    <r>
      <rPr>
        <sz val="9"/>
        <color theme="1"/>
        <rFont val="Calibri"/>
        <family val="2"/>
        <scheme val="minor"/>
      </rPr>
      <t>(3)</t>
    </r>
  </si>
  <si>
    <t>Proviso 84.17 of the  FY2018-19 General Appropriations Act designated the IMTF as the source of funding for SCDOT to make_x000B_        additional county transportation fund distributions to qualifying counties.</t>
  </si>
  <si>
    <t>IMTF transfer to cover shortfall (2)</t>
  </si>
  <si>
    <t>Investment earnings on IMTF balances</t>
  </si>
  <si>
    <t>to fund estimated Preventative</t>
  </si>
  <si>
    <t>Maintenance Tax Credits (3)</t>
  </si>
  <si>
    <t>Fuel tax increase (2 cents/gallon/year)</t>
  </si>
  <si>
    <t>One-time Fee on Trailers</t>
  </si>
  <si>
    <t>One-time fee on trailers</t>
  </si>
  <si>
    <t>Fiscal Year 2019-20</t>
  </si>
  <si>
    <t>(Fiscal Year — July 1, 2019 to June 30, 2020)</t>
  </si>
  <si>
    <t>Infrastructure maintenance fee (4)</t>
  </si>
  <si>
    <t>Registration fee (4)</t>
  </si>
  <si>
    <t>alternative fuel vehicles (4)</t>
  </si>
  <si>
    <t>FY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</si>
</sst>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
    <numFmt numFmtId="165" formatCode="mmm"/>
    <numFmt numFmtId="166" formatCode="#,##0_);\(#,##0\);\—\ \ \ \ "/>
    <numFmt numFmtId="167" formatCode="&quot;$&quot;#,##0_);&quot;$&quot;\(#,##0\);&quot;$&quot;\ \ \ \ \ \ \ \—\ \ \ \ "/>
    <numFmt numFmtId="168" formatCode="&quot;$&quot;#,##0_);&quot;$&quot;\(#,##0\);"/>
    <numFmt numFmtId="169" formatCode="&quot;$&quot;* #,##0_);&quot;$&quot;* \(#,##0\);&quot;$&quot;* \—\ \ \ \ "/>
    <numFmt numFmtId="170" formatCode="#,##0_);\(#,##0\);\—\ \ \ "/>
    <numFmt numFmtId="171" formatCode="#,##0_);\(#,##0\);"/>
  </numFmts>
  <fonts count="28" x14ac:knownFonts="1">
    <font>
      <sz val="11"/>
      <color theme="1"/>
      <name val="Calibri"/>
      <family val="2"/>
      <scheme val="minor"/>
    </font>
    <font>
      <b/>
      <i/>
      <sz val="10.75"/>
      <color theme="1"/>
      <name val="Calibri"/>
      <family val="2"/>
      <scheme val="minor"/>
    </font>
    <font>
      <b/>
      <sz val="10.75"/>
      <color theme="1"/>
      <name val="Calibri"/>
      <family val="2"/>
      <scheme val="minor"/>
    </font>
    <font>
      <sz val="10.75"/>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u/>
      <sz val="12"/>
      <color theme="1"/>
      <name val="Calibri"/>
      <family val="2"/>
      <scheme val="minor"/>
    </font>
    <font>
      <sz val="8"/>
      <color theme="1"/>
      <name val="Calibri"/>
      <family val="2"/>
      <scheme val="minor"/>
    </font>
    <font>
      <b/>
      <u/>
      <sz val="10.75"/>
      <color theme="1"/>
      <name val="Calibri"/>
      <family val="2"/>
      <scheme val="minor"/>
    </font>
    <font>
      <sz val="9"/>
      <color theme="1"/>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b/>
      <sz val="18"/>
      <color theme="1"/>
      <name val="Calibri"/>
      <family val="2"/>
      <scheme val="minor"/>
    </font>
    <font>
      <sz val="11"/>
      <color theme="1"/>
      <name val="Calibri"/>
      <family val="2"/>
      <scheme val="minor"/>
    </font>
    <font>
      <sz val="11"/>
      <color indexed="9"/>
      <name val="Calibri"/>
      <family val="2"/>
    </font>
    <font>
      <sz val="11"/>
      <color indexed="8"/>
      <name val="Calibri"/>
      <family val="2"/>
    </font>
    <font>
      <sz val="8"/>
      <name val="Arial"/>
      <family val="2"/>
    </font>
    <font>
      <sz val="8"/>
      <color indexed="62"/>
      <name val="Arial"/>
      <family val="2"/>
    </font>
    <font>
      <b/>
      <sz val="8"/>
      <color indexed="8"/>
      <name val="Arial"/>
      <family val="2"/>
    </font>
    <font>
      <sz val="10"/>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9"/>
      <color theme="1"/>
      <name val="Calibri"/>
      <family val="2"/>
      <scheme val="minor"/>
    </font>
  </fonts>
  <fills count="4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s>
  <cellStyleXfs count="65">
    <xf numFmtId="0" fontId="0" fillId="0" borderId="0"/>
    <xf numFmtId="43" fontId="15" fillId="0" borderId="0" applyFont="0" applyFill="0" applyBorder="0" applyAlignment="0" applyProtection="0"/>
    <xf numFmtId="0" fontId="17" fillId="9" borderId="0" applyNumberFormat="0" applyBorder="0" applyAlignment="0" applyProtection="0"/>
    <xf numFmtId="0" fontId="17" fillId="10"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6" fillId="17" borderId="0" applyNumberFormat="0" applyBorder="0" applyAlignment="0" applyProtection="0"/>
    <xf numFmtId="0" fontId="17" fillId="12" borderId="0" applyNumberFormat="0" applyBorder="0" applyAlignment="0" applyProtection="0"/>
    <xf numFmtId="0" fontId="17" fillId="18" borderId="0" applyNumberFormat="0" applyBorder="0" applyAlignment="0" applyProtection="0"/>
    <xf numFmtId="0" fontId="16" fillId="13"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6" fillId="1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6" fillId="23" borderId="0" applyNumberFormat="0" applyBorder="0" applyAlignment="0" applyProtection="0"/>
    <xf numFmtId="43" fontId="15" fillId="0" borderId="0" applyFont="0" applyFill="0" applyBorder="0" applyAlignment="0" applyProtection="0"/>
    <xf numFmtId="0" fontId="15" fillId="0" borderId="0"/>
    <xf numFmtId="4" fontId="18" fillId="24" borderId="7" applyNumberFormat="0" applyProtection="0">
      <alignment vertical="center"/>
    </xf>
    <xf numFmtId="4" fontId="19" fillId="25" borderId="7" applyNumberFormat="0" applyProtection="0">
      <alignment vertical="center"/>
    </xf>
    <xf numFmtId="4" fontId="18" fillId="25" borderId="7" applyNumberFormat="0" applyProtection="0">
      <alignment horizontal="left" vertical="center" indent="1"/>
    </xf>
    <xf numFmtId="0" fontId="20" fillId="24" borderId="8" applyNumberFormat="0" applyProtection="0">
      <alignment horizontal="left" vertical="top" indent="1"/>
    </xf>
    <xf numFmtId="4" fontId="18" fillId="26" borderId="7" applyNumberFormat="0" applyProtection="0">
      <alignment horizontal="left" vertical="center" indent="1"/>
    </xf>
    <xf numFmtId="4" fontId="18" fillId="27" borderId="7" applyNumberFormat="0" applyProtection="0">
      <alignment horizontal="right" vertical="center"/>
    </xf>
    <xf numFmtId="4" fontId="18" fillId="28" borderId="7" applyNumberFormat="0" applyProtection="0">
      <alignment horizontal="right" vertical="center"/>
    </xf>
    <xf numFmtId="4" fontId="18" fillId="29" borderId="9" applyNumberFormat="0" applyProtection="0">
      <alignment horizontal="right" vertical="center"/>
    </xf>
    <xf numFmtId="4" fontId="18" fillId="30" borderId="7" applyNumberFormat="0" applyProtection="0">
      <alignment horizontal="right" vertical="center"/>
    </xf>
    <xf numFmtId="4" fontId="18" fillId="31" borderId="7" applyNumberFormat="0" applyProtection="0">
      <alignment horizontal="right" vertical="center"/>
    </xf>
    <xf numFmtId="4" fontId="18" fillId="32" borderId="7" applyNumberFormat="0" applyProtection="0">
      <alignment horizontal="right" vertical="center"/>
    </xf>
    <xf numFmtId="4" fontId="18" fillId="33" borderId="7" applyNumberFormat="0" applyProtection="0">
      <alignment horizontal="right" vertical="center"/>
    </xf>
    <xf numFmtId="4" fontId="18" fillId="34" borderId="7" applyNumberFormat="0" applyProtection="0">
      <alignment horizontal="right" vertical="center"/>
    </xf>
    <xf numFmtId="4" fontId="18" fillId="35" borderId="7" applyNumberFormat="0" applyProtection="0">
      <alignment horizontal="right" vertical="center"/>
    </xf>
    <xf numFmtId="4" fontId="18" fillId="36" borderId="9" applyNumberFormat="0" applyProtection="0">
      <alignment horizontal="left" vertical="center" indent="1"/>
    </xf>
    <xf numFmtId="4" fontId="21" fillId="37" borderId="9" applyNumberFormat="0" applyProtection="0">
      <alignment horizontal="left" vertical="center" indent="1"/>
    </xf>
    <xf numFmtId="4" fontId="21" fillId="37" borderId="9" applyNumberFormat="0" applyProtection="0">
      <alignment horizontal="left" vertical="center" indent="1"/>
    </xf>
    <xf numFmtId="4" fontId="18" fillId="38" borderId="7" applyNumberFormat="0" applyProtection="0">
      <alignment horizontal="right" vertical="center"/>
    </xf>
    <xf numFmtId="4" fontId="18" fillId="39" borderId="9" applyNumberFormat="0" applyProtection="0">
      <alignment horizontal="left" vertical="center" indent="1"/>
    </xf>
    <xf numFmtId="4" fontId="18" fillId="38" borderId="9" applyNumberFormat="0" applyProtection="0">
      <alignment horizontal="left" vertical="center" indent="1"/>
    </xf>
    <xf numFmtId="0" fontId="18" fillId="40" borderId="7" applyNumberFormat="0" applyProtection="0">
      <alignment horizontal="left" vertical="center" indent="1"/>
    </xf>
    <xf numFmtId="0" fontId="18" fillId="37" borderId="8" applyNumberFormat="0" applyProtection="0">
      <alignment horizontal="left" vertical="top" indent="1"/>
    </xf>
    <xf numFmtId="0" fontId="18" fillId="41" borderId="7" applyNumberFormat="0" applyProtection="0">
      <alignment horizontal="left" vertical="center" indent="1"/>
    </xf>
    <xf numFmtId="0" fontId="18" fillId="38" borderId="8" applyNumberFormat="0" applyProtection="0">
      <alignment horizontal="left" vertical="top" indent="1"/>
    </xf>
    <xf numFmtId="0" fontId="18" fillId="42" borderId="7" applyNumberFormat="0" applyProtection="0">
      <alignment horizontal="left" vertical="center" indent="1"/>
    </xf>
    <xf numFmtId="0" fontId="18" fillId="42" borderId="8" applyNumberFormat="0" applyProtection="0">
      <alignment horizontal="left" vertical="top" indent="1"/>
    </xf>
    <xf numFmtId="0" fontId="18" fillId="39" borderId="7" applyNumberFormat="0" applyProtection="0">
      <alignment horizontal="left" vertical="center" indent="1"/>
    </xf>
    <xf numFmtId="0" fontId="18" fillId="39" borderId="8" applyNumberFormat="0" applyProtection="0">
      <alignment horizontal="left" vertical="top" indent="1"/>
    </xf>
    <xf numFmtId="0" fontId="18" fillId="43" borderId="10" applyNumberFormat="0">
      <protection locked="0"/>
    </xf>
    <xf numFmtId="0" fontId="22" fillId="37" borderId="11" applyBorder="0"/>
    <xf numFmtId="4" fontId="23" fillId="44" borderId="8" applyNumberFormat="0" applyProtection="0">
      <alignment vertical="center"/>
    </xf>
    <xf numFmtId="4" fontId="19" fillId="45" borderId="5" applyNumberFormat="0" applyProtection="0">
      <alignment vertical="center"/>
    </xf>
    <xf numFmtId="4" fontId="23" fillId="40" borderId="8" applyNumberFormat="0" applyProtection="0">
      <alignment horizontal="left" vertical="center" indent="1"/>
    </xf>
    <xf numFmtId="0" fontId="23" fillId="44" borderId="8" applyNumberFormat="0" applyProtection="0">
      <alignment horizontal="left" vertical="top" indent="1"/>
    </xf>
    <xf numFmtId="4" fontId="18" fillId="0" borderId="7" applyNumberFormat="0" applyProtection="0">
      <alignment horizontal="right" vertical="center"/>
    </xf>
    <xf numFmtId="4" fontId="19" fillId="46" borderId="7" applyNumberFormat="0" applyProtection="0">
      <alignment horizontal="right" vertical="center"/>
    </xf>
    <xf numFmtId="4" fontId="18" fillId="26" borderId="7" applyNumberFormat="0" applyProtection="0">
      <alignment horizontal="left" vertical="center" indent="1"/>
    </xf>
    <xf numFmtId="4" fontId="18" fillId="26" borderId="7" applyNumberFormat="0" applyProtection="0">
      <alignment horizontal="left" vertical="center" indent="1"/>
    </xf>
    <xf numFmtId="0" fontId="23" fillId="38" borderId="8" applyNumberFormat="0" applyProtection="0">
      <alignment horizontal="left" vertical="top" indent="1"/>
    </xf>
    <xf numFmtId="4" fontId="24" fillId="47" borderId="9" applyNumberFormat="0" applyProtection="0">
      <alignment horizontal="left" vertical="center" indent="1"/>
    </xf>
    <xf numFmtId="0" fontId="18" fillId="48" borderId="5"/>
    <xf numFmtId="4" fontId="25" fillId="43" borderId="7" applyNumberFormat="0" applyProtection="0">
      <alignment horizontal="right" vertical="center"/>
    </xf>
    <xf numFmtId="0" fontId="26" fillId="0" borderId="0" applyNumberFormat="0" applyFill="0" applyBorder="0" applyAlignment="0" applyProtection="0"/>
  </cellStyleXfs>
  <cellXfs count="114">
    <xf numFmtId="0" fontId="0" fillId="0" borderId="0" xfId="0"/>
    <xf numFmtId="0" fontId="1" fillId="0" borderId="0" xfId="0" applyFont="1"/>
    <xf numFmtId="0" fontId="3" fillId="0" borderId="0" xfId="0" applyFont="1"/>
    <xf numFmtId="164" fontId="3" fillId="0" borderId="0" xfId="0" applyNumberFormat="1" applyFont="1" applyFill="1" applyAlignment="1">
      <alignment horizontal="left" indent="1"/>
    </xf>
    <xf numFmtId="0" fontId="2" fillId="0" borderId="0" xfId="0" applyFont="1"/>
    <xf numFmtId="0" fontId="5" fillId="0" borderId="0" xfId="0" applyFont="1"/>
    <xf numFmtId="0" fontId="6" fillId="0" borderId="0" xfId="0" applyFont="1"/>
    <xf numFmtId="0" fontId="3" fillId="0" borderId="0" xfId="0" applyNumberFormat="1" applyFont="1" applyFill="1" applyAlignment="1">
      <alignment horizontal="left"/>
    </xf>
    <xf numFmtId="164" fontId="2" fillId="0" borderId="0" xfId="0" applyNumberFormat="1" applyFont="1"/>
    <xf numFmtId="164" fontId="3" fillId="0" borderId="0" xfId="0" applyNumberFormat="1" applyFont="1" applyFill="1" applyAlignment="1">
      <alignment horizontal="left"/>
    </xf>
    <xf numFmtId="166" fontId="6" fillId="0" borderId="0" xfId="0" applyNumberFormat="1" applyFont="1"/>
    <xf numFmtId="166" fontId="6" fillId="0" borderId="0" xfId="0" applyNumberFormat="1" applyFont="1" applyBorder="1"/>
    <xf numFmtId="167" fontId="6" fillId="0" borderId="0" xfId="0" applyNumberFormat="1" applyFont="1"/>
    <xf numFmtId="167" fontId="6" fillId="0" borderId="2" xfId="0" applyNumberFormat="1" applyFont="1" applyBorder="1"/>
    <xf numFmtId="167" fontId="4" fillId="4" borderId="3" xfId="0" applyNumberFormat="1" applyFont="1" applyFill="1" applyBorder="1"/>
    <xf numFmtId="167" fontId="4" fillId="2" borderId="3" xfId="0" applyNumberFormat="1" applyFont="1" applyFill="1" applyBorder="1"/>
    <xf numFmtId="166" fontId="4" fillId="2" borderId="0" xfId="0" applyNumberFormat="1" applyFont="1" applyFill="1"/>
    <xf numFmtId="0" fontId="3" fillId="0" borderId="0" xfId="0" applyFont="1" applyFill="1"/>
    <xf numFmtId="165" fontId="7" fillId="3" borderId="2" xfId="0" applyNumberFormat="1" applyFont="1" applyFill="1" applyBorder="1" applyAlignment="1">
      <alignment horizontal="center"/>
    </xf>
    <xf numFmtId="0" fontId="8" fillId="0" borderId="0" xfId="0" applyFont="1"/>
    <xf numFmtId="166" fontId="4" fillId="0" borderId="0" xfId="0" applyNumberFormat="1" applyFont="1"/>
    <xf numFmtId="0" fontId="10" fillId="0" borderId="0" xfId="0" applyFont="1"/>
    <xf numFmtId="168" fontId="3" fillId="0" borderId="0" xfId="0" applyNumberFormat="1" applyFont="1"/>
    <xf numFmtId="0" fontId="7" fillId="3" borderId="2" xfId="0" applyFont="1" applyFill="1" applyBorder="1" applyAlignment="1">
      <alignment horizontal="center"/>
    </xf>
    <xf numFmtId="169" fontId="4" fillId="2" borderId="0" xfId="0" applyNumberFormat="1" applyFont="1" applyFill="1"/>
    <xf numFmtId="169" fontId="4" fillId="2" borderId="3" xfId="0" applyNumberFormat="1" applyFont="1" applyFill="1" applyBorder="1"/>
    <xf numFmtId="166" fontId="4" fillId="2" borderId="4" xfId="0" applyNumberFormat="1" applyFont="1" applyFill="1" applyBorder="1"/>
    <xf numFmtId="0" fontId="11" fillId="2" borderId="0" xfId="0" applyFont="1" applyFill="1" applyAlignment="1">
      <alignment horizontal="center"/>
    </xf>
    <xf numFmtId="169" fontId="6" fillId="0" borderId="0" xfId="0" applyNumberFormat="1" applyFont="1"/>
    <xf numFmtId="166" fontId="6" fillId="0" borderId="0" xfId="0" applyNumberFormat="1" applyFont="1" applyFill="1"/>
    <xf numFmtId="166" fontId="6" fillId="0" borderId="4" xfId="0" applyNumberFormat="1" applyFont="1" applyBorder="1"/>
    <xf numFmtId="0" fontId="9" fillId="0" borderId="0" xfId="0" applyFont="1" applyAlignment="1"/>
    <xf numFmtId="164" fontId="3" fillId="0" borderId="0" xfId="0" applyNumberFormat="1" applyFont="1" applyFill="1" applyAlignment="1">
      <alignment horizontal="left" indent="2"/>
    </xf>
    <xf numFmtId="0" fontId="4" fillId="5" borderId="1" xfId="0" applyFont="1" applyFill="1" applyBorder="1" applyAlignment="1">
      <alignment horizontal="center"/>
    </xf>
    <xf numFmtId="0" fontId="12" fillId="6" borderId="5" xfId="0" applyFont="1" applyFill="1" applyBorder="1" applyAlignment="1">
      <alignment horizontal="center"/>
    </xf>
    <xf numFmtId="0" fontId="9" fillId="0" borderId="0" xfId="0" applyFont="1"/>
    <xf numFmtId="169" fontId="4" fillId="4" borderId="3" xfId="0" applyNumberFormat="1" applyFont="1" applyFill="1" applyBorder="1"/>
    <xf numFmtId="167" fontId="4" fillId="0" borderId="0" xfId="0" applyNumberFormat="1" applyFont="1" applyFill="1" applyBorder="1"/>
    <xf numFmtId="0" fontId="9" fillId="0" borderId="0" xfId="0" applyFont="1" applyAlignment="1">
      <alignment horizontal="left" indent="1"/>
    </xf>
    <xf numFmtId="0" fontId="0" fillId="0" borderId="0" xfId="0" applyFill="1"/>
    <xf numFmtId="166" fontId="0" fillId="0" borderId="0" xfId="0" applyNumberFormat="1"/>
    <xf numFmtId="49" fontId="5" fillId="0" borderId="0" xfId="0" applyNumberFormat="1" applyFont="1" applyAlignment="1">
      <alignment horizontal="left" indent="1"/>
    </xf>
    <xf numFmtId="49" fontId="5" fillId="0" borderId="0" xfId="0" applyNumberFormat="1" applyFont="1" applyAlignment="1">
      <alignment horizontal="left" indent="2"/>
    </xf>
    <xf numFmtId="164" fontId="3" fillId="0" borderId="0" xfId="0" applyNumberFormat="1" applyFont="1"/>
    <xf numFmtId="166" fontId="6" fillId="0" borderId="2" xfId="0" applyNumberFormat="1" applyFont="1" applyBorder="1"/>
    <xf numFmtId="166" fontId="4" fillId="2" borderId="2" xfId="0" applyNumberFormat="1" applyFont="1" applyFill="1" applyBorder="1"/>
    <xf numFmtId="164" fontId="2" fillId="0" borderId="0" xfId="0" applyNumberFormat="1" applyFont="1" applyFill="1" applyAlignment="1">
      <alignment horizontal="left" indent="2"/>
    </xf>
    <xf numFmtId="166" fontId="4" fillId="0" borderId="4" xfId="0" applyNumberFormat="1" applyFont="1" applyFill="1" applyBorder="1"/>
    <xf numFmtId="0" fontId="11" fillId="0" borderId="0" xfId="0" applyFont="1"/>
    <xf numFmtId="0" fontId="0" fillId="0" borderId="0" xfId="0" applyFont="1"/>
    <xf numFmtId="170" fontId="0" fillId="0" borderId="0" xfId="0" applyNumberFormat="1" applyFont="1"/>
    <xf numFmtId="169" fontId="0" fillId="0" borderId="3" xfId="0" applyNumberFormat="1" applyFont="1" applyBorder="1" applyAlignment="1"/>
    <xf numFmtId="169" fontId="0" fillId="0" borderId="0" xfId="0" applyNumberFormat="1" applyFont="1" applyAlignment="1"/>
    <xf numFmtId="37" fontId="0" fillId="0" borderId="0" xfId="0" applyNumberFormat="1" applyFont="1"/>
    <xf numFmtId="170" fontId="0" fillId="0" borderId="0" xfId="0" applyNumberFormat="1" applyFont="1" applyAlignment="1"/>
    <xf numFmtId="170" fontId="0" fillId="0" borderId="4" xfId="0" applyNumberFormat="1" applyFont="1" applyBorder="1" applyAlignment="1"/>
    <xf numFmtId="0" fontId="13" fillId="0" borderId="0" xfId="0" applyFont="1"/>
    <xf numFmtId="170" fontId="0" fillId="0" borderId="2" xfId="0" applyNumberFormat="1" applyFont="1" applyBorder="1" applyAlignment="1"/>
    <xf numFmtId="164" fontId="0" fillId="0" borderId="0" xfId="0" applyNumberFormat="1" applyFont="1" applyFill="1" applyAlignment="1">
      <alignment horizontal="left" indent="1"/>
    </xf>
    <xf numFmtId="0" fontId="0" fillId="0" borderId="0" xfId="0" applyNumberFormat="1" applyFont="1" applyFill="1" applyAlignment="1">
      <alignment horizontal="left"/>
    </xf>
    <xf numFmtId="164" fontId="0" fillId="0" borderId="0" xfId="0" applyNumberFormat="1" applyFont="1" applyFill="1" applyAlignment="1">
      <alignment horizontal="left"/>
    </xf>
    <xf numFmtId="170" fontId="0" fillId="0" borderId="0" xfId="0" applyNumberFormat="1" applyFont="1" applyBorder="1" applyAlignment="1"/>
    <xf numFmtId="169" fontId="0" fillId="0" borderId="0" xfId="0" applyNumberFormat="1" applyFont="1"/>
    <xf numFmtId="0" fontId="0" fillId="0" borderId="0" xfId="0" applyFont="1" applyBorder="1" applyAlignment="1">
      <alignment horizontal="center"/>
    </xf>
    <xf numFmtId="0" fontId="0" fillId="0" borderId="0" xfId="0"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14" fontId="5" fillId="7" borderId="0" xfId="0" applyNumberFormat="1" applyFont="1" applyFill="1"/>
    <xf numFmtId="0" fontId="5" fillId="7" borderId="0" xfId="0" applyFont="1" applyFill="1"/>
    <xf numFmtId="169" fontId="0" fillId="0" borderId="3" xfId="0" applyNumberFormat="1" applyBorder="1"/>
    <xf numFmtId="169" fontId="0" fillId="0" borderId="0" xfId="0" applyNumberFormat="1"/>
    <xf numFmtId="166" fontId="11" fillId="0" borderId="0" xfId="0" applyNumberFormat="1" applyFont="1" applyAlignment="1">
      <alignment horizontal="right"/>
    </xf>
    <xf numFmtId="164" fontId="11" fillId="0" borderId="0" xfId="0" applyNumberFormat="1" applyFont="1" applyFill="1" applyAlignment="1">
      <alignment horizontal="left"/>
    </xf>
    <xf numFmtId="0" fontId="11" fillId="0" borderId="0" xfId="0" applyFont="1" applyAlignment="1">
      <alignment horizontal="center"/>
    </xf>
    <xf numFmtId="0" fontId="11" fillId="0" borderId="1" xfId="0" applyFont="1" applyBorder="1" applyAlignment="1">
      <alignment horizontal="center"/>
    </xf>
    <xf numFmtId="164" fontId="0" fillId="0" borderId="0" xfId="0" applyNumberFormat="1"/>
    <xf numFmtId="0" fontId="11" fillId="0" borderId="6" xfId="0" applyFont="1" applyBorder="1" applyAlignment="1">
      <alignment horizontal="center"/>
    </xf>
    <xf numFmtId="0" fontId="11" fillId="8" borderId="0" xfId="0" applyFont="1" applyFill="1" applyAlignment="1">
      <alignment horizontal="center"/>
    </xf>
    <xf numFmtId="0" fontId="11" fillId="8" borderId="6" xfId="0" applyFont="1" applyFill="1" applyBorder="1" applyAlignment="1">
      <alignment horizontal="center"/>
    </xf>
    <xf numFmtId="166" fontId="0" fillId="8" borderId="0" xfId="0" applyNumberFormat="1" applyFill="1"/>
    <xf numFmtId="0" fontId="0" fillId="8" borderId="0" xfId="0" applyFont="1" applyFill="1"/>
    <xf numFmtId="0" fontId="11" fillId="8" borderId="1" xfId="0" applyFont="1" applyFill="1" applyBorder="1" applyAlignment="1">
      <alignment horizontal="center"/>
    </xf>
    <xf numFmtId="0" fontId="0" fillId="8" borderId="0" xfId="0" applyFont="1" applyFill="1" applyBorder="1" applyAlignment="1">
      <alignment horizontal="center"/>
    </xf>
    <xf numFmtId="169" fontId="0" fillId="8" borderId="0" xfId="0" applyNumberFormat="1" applyFont="1" applyFill="1"/>
    <xf numFmtId="170" fontId="0" fillId="8" borderId="0" xfId="0" applyNumberFormat="1" applyFont="1" applyFill="1" applyBorder="1" applyAlignment="1"/>
    <xf numFmtId="170" fontId="0" fillId="8" borderId="0" xfId="0" applyNumberFormat="1" applyFont="1" applyFill="1" applyAlignment="1"/>
    <xf numFmtId="170" fontId="0" fillId="8" borderId="2" xfId="0" applyNumberFormat="1" applyFont="1" applyFill="1" applyBorder="1" applyAlignment="1"/>
    <xf numFmtId="170" fontId="0" fillId="8" borderId="4" xfId="0" applyNumberFormat="1" applyFont="1" applyFill="1" applyBorder="1" applyAlignment="1"/>
    <xf numFmtId="169" fontId="0" fillId="8" borderId="3" xfId="0" applyNumberFormat="1" applyFont="1" applyFill="1" applyBorder="1" applyAlignment="1"/>
    <xf numFmtId="170" fontId="0" fillId="8" borderId="0" xfId="0" applyNumberFormat="1" applyFont="1" applyFill="1"/>
    <xf numFmtId="0" fontId="5" fillId="8" borderId="0" xfId="0" applyFont="1" applyFill="1" applyBorder="1" applyAlignment="1">
      <alignment horizontal="center"/>
    </xf>
    <xf numFmtId="0" fontId="5" fillId="0" borderId="0" xfId="0" applyFont="1" applyFill="1" applyBorder="1" applyAlignment="1">
      <alignment horizontal="center"/>
    </xf>
    <xf numFmtId="169" fontId="11" fillId="8" borderId="0" xfId="0" applyNumberFormat="1" applyFont="1" applyFill="1"/>
    <xf numFmtId="166" fontId="11" fillId="8" borderId="0" xfId="0" applyNumberFormat="1" applyFont="1" applyFill="1"/>
    <xf numFmtId="169" fontId="11" fillId="8" borderId="3" xfId="0" applyNumberFormat="1" applyFont="1" applyFill="1" applyBorder="1"/>
    <xf numFmtId="171" fontId="11" fillId="0" borderId="0" xfId="0" applyNumberFormat="1" applyFont="1" applyFill="1"/>
    <xf numFmtId="0" fontId="11" fillId="0" borderId="0" xfId="0" applyFont="1" applyAlignment="1">
      <alignment horizontal="left"/>
    </xf>
    <xf numFmtId="14" fontId="3" fillId="0" borderId="0" xfId="0" applyNumberFormat="1" applyFont="1"/>
    <xf numFmtId="1" fontId="3" fillId="0" borderId="0" xfId="1" applyNumberFormat="1" applyFont="1"/>
    <xf numFmtId="0" fontId="0" fillId="0" borderId="0" xfId="0" applyNumberFormat="1" applyFont="1" applyFill="1" applyAlignment="1">
      <alignment horizontal="left" indent="1"/>
    </xf>
    <xf numFmtId="166" fontId="3" fillId="0" borderId="0" xfId="0" applyNumberFormat="1" applyFont="1"/>
    <xf numFmtId="164" fontId="3" fillId="0" borderId="0" xfId="21" applyNumberFormat="1" applyFont="1" applyFill="1" applyAlignment="1">
      <alignment horizontal="left"/>
    </xf>
    <xf numFmtId="0" fontId="11" fillId="0" borderId="1" xfId="0" applyFont="1" applyBorder="1" applyAlignment="1">
      <alignment horizontal="center"/>
    </xf>
    <xf numFmtId="166" fontId="6" fillId="0" borderId="0" xfId="21" applyNumberFormat="1" applyFont="1"/>
    <xf numFmtId="0" fontId="14" fillId="8" borderId="4" xfId="0" applyFont="1" applyFill="1" applyBorder="1" applyAlignment="1">
      <alignment horizontal="center"/>
    </xf>
    <xf numFmtId="0" fontId="11" fillId="0" borderId="1" xfId="0" applyFont="1" applyBorder="1" applyAlignment="1">
      <alignment horizontal="center"/>
    </xf>
    <xf numFmtId="0" fontId="5" fillId="8" borderId="1" xfId="0" applyFont="1" applyFill="1" applyBorder="1" applyAlignment="1">
      <alignment horizontal="center"/>
    </xf>
    <xf numFmtId="0" fontId="27" fillId="8" borderId="0" xfId="0" applyFont="1" applyFill="1" applyBorder="1" applyAlignment="1">
      <alignment horizontal="center"/>
    </xf>
    <xf numFmtId="0" fontId="5" fillId="8" borderId="4" xfId="0" applyFont="1" applyFill="1" applyBorder="1" applyAlignment="1">
      <alignment horizontal="center"/>
    </xf>
    <xf numFmtId="0" fontId="4" fillId="5" borderId="1" xfId="0" applyFont="1" applyFill="1" applyBorder="1" applyAlignment="1">
      <alignment horizontal="center"/>
    </xf>
    <xf numFmtId="0" fontId="4" fillId="5" borderId="0" xfId="0" applyFont="1" applyFill="1" applyBorder="1" applyAlignment="1">
      <alignment horizontal="center"/>
    </xf>
    <xf numFmtId="0"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Alignment="1">
      <alignment horizontal="center"/>
    </xf>
  </cellXfs>
  <cellStyles count="65">
    <cellStyle name="Accent1 - 20%" xfId="2" xr:uid="{FF707015-2761-43B1-84A2-CD05361F0B33}"/>
    <cellStyle name="Accent1 - 40%" xfId="3" xr:uid="{4C629D59-835E-4F52-BD30-8A8FDBD5D57B}"/>
    <cellStyle name="Accent1 - 60%" xfId="4" xr:uid="{49B54B3C-0643-4A48-9489-7532A50CEB06}"/>
    <cellStyle name="Accent2 - 20%" xfId="5" xr:uid="{C8A4CFBC-D640-447B-889D-0C0D428A221E}"/>
    <cellStyle name="Accent2 - 40%" xfId="6" xr:uid="{75E8E3F6-7378-4C16-B497-E5A8D4A1DB71}"/>
    <cellStyle name="Accent2 - 60%" xfId="7" xr:uid="{8CBFFDF9-A741-43C9-B92C-EF2258CD558E}"/>
    <cellStyle name="Accent3 - 20%" xfId="8" xr:uid="{AA3A17F7-0204-4233-A79A-6D18F2AF64BE}"/>
    <cellStyle name="Accent3 - 40%" xfId="9" xr:uid="{A29E668B-AAAF-4390-92DD-3A85AA5A2F69}"/>
    <cellStyle name="Accent3 - 60%" xfId="10" xr:uid="{53135337-BCA4-4588-9DE7-C0A3BD19E81E}"/>
    <cellStyle name="Accent4 - 20%" xfId="11" xr:uid="{5361207E-BC60-41E8-82B3-B201619BB5FF}"/>
    <cellStyle name="Accent4 - 40%" xfId="12" xr:uid="{5C307732-8AD2-47F2-BA2E-F2AA281175B5}"/>
    <cellStyle name="Accent4 - 60%" xfId="13" xr:uid="{6E26E93F-AA24-490A-8EFE-643F15BC16D4}"/>
    <cellStyle name="Accent5 - 20%" xfId="14" xr:uid="{17937AE9-9597-47E6-AF98-5F764D333AAA}"/>
    <cellStyle name="Accent5 - 40%" xfId="15" xr:uid="{103D6FB1-BDC3-4014-BF3C-CAE5F28E8934}"/>
    <cellStyle name="Accent5 - 60%" xfId="16" xr:uid="{3926BBAB-172D-4784-BA57-7234F88B30B9}"/>
    <cellStyle name="Accent6 - 20%" xfId="17" xr:uid="{467C8D45-C58C-4DCE-A1B8-94D67A91C062}"/>
    <cellStyle name="Accent6 - 40%" xfId="18" xr:uid="{9FA2275B-2720-4C3A-8CB7-152D2201FFC9}"/>
    <cellStyle name="Accent6 - 60%" xfId="19" xr:uid="{E870FD2A-E908-4F2D-A445-E387B71E8543}"/>
    <cellStyle name="Comma" xfId="1" builtinId="3"/>
    <cellStyle name="Comma 2" xfId="20" xr:uid="{6E277663-4C03-48E8-8C6F-B907D48F1ED0}"/>
    <cellStyle name="Normal" xfId="0" builtinId="0"/>
    <cellStyle name="Normal 2" xfId="21" xr:uid="{1CE7FF17-4A69-45BE-8F37-8D2C986667CC}"/>
    <cellStyle name="SAPBEXaggData" xfId="22" xr:uid="{35560EEF-2BDF-4A9C-A7AA-1FC8116408B9}"/>
    <cellStyle name="SAPBEXaggDataEmph" xfId="23" xr:uid="{88967168-785C-4B66-A324-AE5216459321}"/>
    <cellStyle name="SAPBEXaggItem" xfId="24" xr:uid="{438D16AF-8ABB-414F-9D95-BB3901E288CB}"/>
    <cellStyle name="SAPBEXaggItemX" xfId="25" xr:uid="{7DE21F99-F590-47AE-ACB7-9E16BCE3EBB3}"/>
    <cellStyle name="SAPBEXchaText" xfId="26" xr:uid="{9DCF8AA4-165B-4AA7-9C63-4685F10F5F2E}"/>
    <cellStyle name="SAPBEXexcBad7" xfId="27" xr:uid="{5C7AA1E6-E03F-421B-ABFE-68B818073C14}"/>
    <cellStyle name="SAPBEXexcBad8" xfId="28" xr:uid="{A692417A-F05B-4983-B571-817FF64075F1}"/>
    <cellStyle name="SAPBEXexcBad9" xfId="29" xr:uid="{8142A2CC-AAB9-4AF3-A921-57CF35E3D280}"/>
    <cellStyle name="SAPBEXexcCritical4" xfId="30" xr:uid="{72FDA15E-6104-45F6-8DEA-0AEEE50C0B4D}"/>
    <cellStyle name="SAPBEXexcCritical5" xfId="31" xr:uid="{D3825F71-0035-4128-8258-EBBC01418807}"/>
    <cellStyle name="SAPBEXexcCritical6" xfId="32" xr:uid="{17877C43-D527-44DA-A48F-7CF64C92A555}"/>
    <cellStyle name="SAPBEXexcGood1" xfId="33" xr:uid="{F3E422C0-E611-4F5C-AE5F-42AE3F9193D0}"/>
    <cellStyle name="SAPBEXexcGood2" xfId="34" xr:uid="{E1F5638C-FB19-426C-8433-03FC52F11E70}"/>
    <cellStyle name="SAPBEXexcGood3" xfId="35" xr:uid="{47A94DBA-9AC5-4977-8495-C9D2E74F5474}"/>
    <cellStyle name="SAPBEXfilterDrill" xfId="36" xr:uid="{B01170F9-55B1-467A-AE7C-8C1AB8088B9E}"/>
    <cellStyle name="SAPBEXfilterItem" xfId="37" xr:uid="{E37FD541-7C01-4A0B-9E9C-5987845A09D8}"/>
    <cellStyle name="SAPBEXfilterText" xfId="38" xr:uid="{7A1317EE-CD65-4D8B-9BF8-540C3940AE2A}"/>
    <cellStyle name="SAPBEXformats" xfId="39" xr:uid="{810AF24B-609C-4696-8378-84EACDB29B7C}"/>
    <cellStyle name="SAPBEXheaderItem" xfId="40" xr:uid="{5AFCCC86-4765-49CE-B990-C23B7F2FF848}"/>
    <cellStyle name="SAPBEXheaderText" xfId="41" xr:uid="{091CD42E-FB58-4604-BCF7-2C983F9A407F}"/>
    <cellStyle name="SAPBEXHLevel0" xfId="42" xr:uid="{403E7B2C-5651-42DF-BB2E-855E1EA47C10}"/>
    <cellStyle name="SAPBEXHLevel0X" xfId="43" xr:uid="{C0D44A3A-6458-468F-8AAF-A35F8CF16C2A}"/>
    <cellStyle name="SAPBEXHLevel1" xfId="44" xr:uid="{35B251D0-211F-4273-B829-1132EDB567F3}"/>
    <cellStyle name="SAPBEXHLevel1X" xfId="45" xr:uid="{7AE390E8-A5C8-49B1-8A1D-8DD5A9039EBA}"/>
    <cellStyle name="SAPBEXHLevel2" xfId="46" xr:uid="{A0E40688-E21D-46D5-BA46-61CED3D2C745}"/>
    <cellStyle name="SAPBEXHLevel2X" xfId="47" xr:uid="{1DCFEA23-5527-49D5-B226-8452AEA09AEB}"/>
    <cellStyle name="SAPBEXHLevel3" xfId="48" xr:uid="{7B6B213F-72CF-42D3-8F21-D1F9FF73B1A0}"/>
    <cellStyle name="SAPBEXHLevel3X" xfId="49" xr:uid="{29DA999A-9285-4E6F-B658-1E9F39956CD4}"/>
    <cellStyle name="SAPBEXinputData" xfId="50" xr:uid="{9DEF5327-41F9-4BEF-9D7D-CAC88DEAB2F2}"/>
    <cellStyle name="SAPBEXItemHeader" xfId="51" xr:uid="{2F3BD763-6966-49CA-B5EA-802FF7B5D142}"/>
    <cellStyle name="SAPBEXresData" xfId="52" xr:uid="{D4FE55BF-2BD8-4D66-8DE9-8074DC046FA9}"/>
    <cellStyle name="SAPBEXresDataEmph" xfId="53" xr:uid="{FE552871-DA23-4261-A002-DE1A30D33AEF}"/>
    <cellStyle name="SAPBEXresItem" xfId="54" xr:uid="{E45A9F6C-DEB9-4C2C-8A3E-885921317CBC}"/>
    <cellStyle name="SAPBEXresItemX" xfId="55" xr:uid="{A9366AE3-0BDC-42FB-8D48-F1DBABB592BB}"/>
    <cellStyle name="SAPBEXstdData" xfId="56" xr:uid="{18D8D2E9-672A-44BB-B184-E7AE97DF3ED8}"/>
    <cellStyle name="SAPBEXstdDataEmph" xfId="57" xr:uid="{60909125-849B-4FC3-9127-C58293A67C74}"/>
    <cellStyle name="SAPBEXstdItem" xfId="58" xr:uid="{BE2FE139-3DF1-40DA-943F-613FAB563D34}"/>
    <cellStyle name="SAPBEXstdItem 2" xfId="59" xr:uid="{F1162EB3-2497-4031-964F-C280B5BF4D9E}"/>
    <cellStyle name="SAPBEXstdItemX" xfId="60" xr:uid="{06E518AB-8DD9-4568-AE94-F67FFE97535F}"/>
    <cellStyle name="SAPBEXtitle" xfId="61" xr:uid="{B91E4412-02EB-4EB5-876B-1D49C48D768C}"/>
    <cellStyle name="SAPBEXunassignedItem" xfId="62" xr:uid="{02C96E32-8AF4-4512-BFD9-0386B66BBB81}"/>
    <cellStyle name="SAPBEXundefined" xfId="63" xr:uid="{00B76C1B-D47A-49FD-A1FF-357DD36B8C68}"/>
    <cellStyle name="Sheet Title" xfId="64" xr:uid="{BE1FD956-D6D4-4B1C-9B4B-0B0AC5147469}"/>
  </cellStyles>
  <dxfs count="2">
    <dxf>
      <font>
        <b/>
        <i val="0"/>
      </font>
      <fill>
        <patternFill>
          <bgColor rgb="FFFFFF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38100</xdr:colOff>
      <xdr:row>32</xdr:row>
      <xdr:rowOff>183930</xdr:rowOff>
    </xdr:from>
    <xdr:to>
      <xdr:col>10</xdr:col>
      <xdr:colOff>819150</xdr:colOff>
      <xdr:row>47</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23875" y="6441855"/>
          <a:ext cx="6934200" cy="3359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mn-lt"/>
              <a:ea typeface="+mn-ea"/>
              <a:cs typeface="+mn-cs"/>
            </a:rPr>
            <a:t>(1)  Act 40</a:t>
          </a:r>
          <a:r>
            <a:rPr lang="en-US" sz="1000" b="0" i="0" u="none" strike="noStrike" baseline="0">
              <a:solidFill>
                <a:schemeClr val="dk1"/>
              </a:solidFill>
              <a:effectLst/>
              <a:latin typeface="+mn-lt"/>
              <a:ea typeface="+mn-ea"/>
              <a:cs typeface="+mn-cs"/>
            </a:rPr>
            <a:t> —</a:t>
          </a:r>
          <a:r>
            <a:rPr lang="en-US" sz="1000" b="0" i="0" u="none" strike="noStrike">
              <a:solidFill>
                <a:schemeClr val="dk1"/>
              </a:solidFill>
              <a:effectLst/>
              <a:latin typeface="+mn-lt"/>
              <a:ea typeface="+mn-ea"/>
              <a:cs typeface="+mn-cs"/>
            </a:rPr>
            <a:t> the South Carolina Infrastructure and Economic Development Reform Act — became effective July 1,  2017.</a:t>
          </a:r>
          <a:r>
            <a:rPr lang="en-US" sz="1000" b="0"/>
            <a:t>  Act</a:t>
          </a:r>
          <a:br>
            <a:rPr lang="en-US" sz="1000" b="0"/>
          </a:br>
          <a:r>
            <a:rPr lang="en-US" sz="1000" b="0"/>
            <a:t>       40</a:t>
          </a:r>
          <a:r>
            <a:rPr lang="en-US" sz="1000" b="0" i="0">
              <a:solidFill>
                <a:schemeClr val="dk1"/>
              </a:solidFill>
              <a:effectLst/>
              <a:latin typeface="+mn-lt"/>
              <a:ea typeface="+mn-ea"/>
              <a:cs typeface="+mn-cs"/>
            </a:rPr>
            <a:t> established the Infrastructure Maintenance Trust Fund (IMTF) and</a:t>
          </a:r>
          <a:r>
            <a:rPr lang="en-US" sz="1000" b="0"/>
            <a:t> restricted the use of IMTF receipts to repairing, </a:t>
          </a:r>
          <a:br>
            <a:rPr lang="en-US" sz="1000" b="0"/>
          </a:br>
          <a:r>
            <a:rPr lang="en-US" sz="1000" b="0"/>
            <a:t>       maintaining, and improving South Carolina's </a:t>
          </a:r>
          <a:r>
            <a:rPr lang="en-US" sz="1000" b="0" u="none"/>
            <a:t>existing</a:t>
          </a:r>
          <a:r>
            <a:rPr lang="en-US" sz="1000" b="0" u="none" baseline="0"/>
            <a:t> roads and bridges only</a:t>
          </a:r>
          <a:r>
            <a:rPr lang="en-US" sz="1000" b="0" u="none"/>
            <a:t>.</a:t>
          </a:r>
        </a:p>
        <a:p>
          <a:endParaRPr lang="en-US" sz="1000" b="0" u="none"/>
        </a:p>
        <a:p>
          <a:pPr marL="0" marR="0" lvl="0" indent="0" defTabSz="914400" eaLnBrk="1" fontAlgn="auto" latinLnBrk="0" hangingPunct="1">
            <a:lnSpc>
              <a:spcPct val="100000"/>
            </a:lnSpc>
            <a:spcBef>
              <a:spcPts val="0"/>
            </a:spcBef>
            <a:spcAft>
              <a:spcPts val="0"/>
            </a:spcAft>
            <a:buClrTx/>
            <a:buSzTx/>
            <a:buFontTx/>
            <a:buNone/>
            <a:tabLst/>
            <a:defRPr/>
          </a:pPr>
          <a:r>
            <a:rPr lang="en-US" sz="1000" b="0">
              <a:solidFill>
                <a:schemeClr val="dk1"/>
              </a:solidFill>
              <a:effectLst/>
              <a:latin typeface="+mn-lt"/>
              <a:ea typeface="+mn-ea"/>
              <a:cs typeface="+mn-cs"/>
            </a:rPr>
            <a:t>(2)  </a:t>
          </a:r>
          <a:r>
            <a:rPr lang="en-US" sz="1000" b="1">
              <a:solidFill>
                <a:schemeClr val="dk1"/>
              </a:solidFill>
              <a:effectLst/>
              <a:latin typeface="+mn-lt"/>
              <a:ea typeface="+mn-ea"/>
              <a:cs typeface="+mn-cs"/>
            </a:rPr>
            <a:t> </a:t>
          </a:r>
          <a:r>
            <a:rPr lang="en-US" sz="1000" b="0">
              <a:solidFill>
                <a:schemeClr val="dk1"/>
              </a:solidFill>
              <a:effectLst/>
              <a:latin typeface="+mn-lt"/>
              <a:ea typeface="+mn-ea"/>
              <a:cs typeface="+mn-cs"/>
            </a:rPr>
            <a:t>Proviso 84.15 of the </a:t>
          </a:r>
          <a:r>
            <a:rPr lang="en-US" sz="1000" b="0" baseline="0">
              <a:solidFill>
                <a:schemeClr val="dk1"/>
              </a:solidFill>
              <a:effectLst/>
              <a:latin typeface="+mn-lt"/>
              <a:ea typeface="+mn-ea"/>
              <a:cs typeface="+mn-cs"/>
            </a:rPr>
            <a:t> FY</a:t>
          </a:r>
          <a:r>
            <a:rPr lang="en-US" sz="1000" b="0">
              <a:solidFill>
                <a:schemeClr val="dk1"/>
              </a:solidFill>
              <a:effectLst/>
              <a:latin typeface="+mn-lt"/>
              <a:ea typeface="+mn-ea"/>
              <a:cs typeface="+mn-cs"/>
            </a:rPr>
            <a:t>2019-20 General Appropriations Act designated the IMTF as the source of funding for SCDOT to make</a:t>
          </a:r>
          <a:br>
            <a:rPr lang="en-US" sz="1000" b="0">
              <a:solidFill>
                <a:schemeClr val="dk1"/>
              </a:solidFill>
              <a:effectLst/>
              <a:latin typeface="+mn-lt"/>
              <a:ea typeface="+mn-ea"/>
              <a:cs typeface="+mn-cs"/>
            </a:rPr>
          </a:br>
          <a:r>
            <a:rPr lang="en-US" sz="1000" b="0">
              <a:solidFill>
                <a:schemeClr val="dk1"/>
              </a:solidFill>
              <a:effectLst/>
              <a:latin typeface="+mn-lt"/>
              <a:ea typeface="+mn-ea"/>
              <a:cs typeface="+mn-cs"/>
            </a:rPr>
            <a:t>        additional County Transportation Fund distributions to</a:t>
          </a:r>
          <a:r>
            <a:rPr lang="en-US" sz="1000" b="0" baseline="0">
              <a:solidFill>
                <a:schemeClr val="dk1"/>
              </a:solidFill>
              <a:effectLst/>
              <a:latin typeface="+mn-lt"/>
              <a:ea typeface="+mn-ea"/>
              <a:cs typeface="+mn-cs"/>
            </a:rPr>
            <a:t> qualifying counties</a:t>
          </a:r>
          <a:r>
            <a:rPr lang="en-US" sz="1000">
              <a:solidFill>
                <a:schemeClr val="dk1"/>
              </a:solidFill>
              <a:effectLst/>
              <a:latin typeface="+mn-lt"/>
              <a:ea typeface="+mn-ea"/>
              <a:cs typeface="+mn-cs"/>
            </a:rPr>
            <a:t>.</a:t>
          </a:r>
          <a:endParaRPr lang="en-US" sz="1000">
            <a:effectLst/>
          </a:endParaRPr>
        </a:p>
        <a:p>
          <a:endParaRPr lang="en-US" sz="1000" b="0" u="none"/>
        </a:p>
        <a:p>
          <a:r>
            <a:rPr lang="en-US" sz="1000" b="0" u="none"/>
            <a:t>(3)  For FY2018-19, available funds in the Safety Maintenance Account were not sufficient to fund an anticipated</a:t>
          </a:r>
          <a:br>
            <a:rPr lang="en-US" sz="1000" b="0" u="none"/>
          </a:br>
          <a:r>
            <a:rPr lang="en-US" sz="1000" b="0" u="none"/>
            <a:t>       $40</a:t>
          </a:r>
          <a:r>
            <a:rPr lang="en-US" sz="1000" b="0" u="none" baseline="0"/>
            <a:t> million of</a:t>
          </a:r>
          <a:r>
            <a:rPr lang="en-US" sz="1000" b="0" u="none"/>
            <a:t> Preventative Maintenance Tax Credits (</a:t>
          </a:r>
          <a:r>
            <a:rPr lang="en-US" sz="1000" b="0" i="1" u="none"/>
            <a:t>individual</a:t>
          </a:r>
          <a:r>
            <a:rPr lang="en-US" sz="1000" b="0" i="1" u="none" baseline="0"/>
            <a:t> income tax credits </a:t>
          </a:r>
          <a:r>
            <a:rPr lang="en-US" sz="1000" b="0" i="1" u="none"/>
            <a:t>starting</a:t>
          </a:r>
          <a:r>
            <a:rPr lang="en-US" sz="1000" b="0" i="1" u="none" baseline="0"/>
            <a:t> with 2018 tax year</a:t>
          </a:r>
          <a:r>
            <a:rPr lang="en-US" sz="1000" b="0" u="none" baseline="0"/>
            <a:t>) </a:t>
          </a:r>
          <a:r>
            <a:rPr lang="en-US" sz="1000" b="0" u="none"/>
            <a:t>that were </a:t>
          </a:r>
          <a:br>
            <a:rPr lang="en-US" sz="1000" b="0" u="none"/>
          </a:br>
          <a:r>
            <a:rPr lang="en-US" sz="1000" b="0" u="none"/>
            <a:t>       estimated by</a:t>
          </a:r>
          <a:r>
            <a:rPr lang="en-US" sz="1000" b="0" u="none" baseline="0"/>
            <a:t> the S.C. Revenue and Fiscal Affairs Office.</a:t>
          </a:r>
          <a:r>
            <a:rPr lang="en-US" sz="1000" b="0" u="none"/>
            <a:t>  In January 2019, $12,751,399 was transferred from the Infrastructure </a:t>
          </a:r>
          <a:br>
            <a:rPr lang="en-US" sz="1000" b="0" u="none"/>
          </a:br>
          <a:r>
            <a:rPr lang="en-US" sz="1000" b="0" u="none"/>
            <a:t>       Maintenance Trust Fund to the Safety</a:t>
          </a:r>
          <a:r>
            <a:rPr lang="en-US" sz="1000" b="0" u="none" baseline="0"/>
            <a:t> Maintenance Account to cover the projected shortfall</a:t>
          </a:r>
          <a:r>
            <a:rPr lang="en-US" sz="1000" b="0" u="none"/>
            <a:t> as directed by Proviso 84.15 of the</a:t>
          </a:r>
          <a:br>
            <a:rPr lang="en-US" sz="1000" b="0" u="none"/>
          </a:br>
          <a:r>
            <a:rPr lang="en-US" sz="1000" b="0" u="none"/>
            <a:t>       </a:t>
          </a:r>
          <a:r>
            <a:rPr lang="en-US" sz="1000" b="0" u="none" baseline="0"/>
            <a:t>FY</a:t>
          </a:r>
          <a:r>
            <a:rPr lang="en-US" sz="1000" b="0" u="none"/>
            <a:t>2018-19 General Appropriations Act.</a:t>
          </a:r>
        </a:p>
        <a:p>
          <a:endParaRPr lang="en-US" sz="1000" b="0" u="none"/>
        </a:p>
        <a:p>
          <a:r>
            <a:rPr lang="en-US" sz="1000" b="0" u="none"/>
            <a:t>(4) </a:t>
          </a:r>
          <a:r>
            <a:rPr lang="en-US" sz="1000" b="0" u="none" baseline="0"/>
            <a:t> Receipts collected for the infrastructure maintenance fee, registration fee, and road use fee on alternative fuel vehicles are</a:t>
          </a:r>
          <a:br>
            <a:rPr lang="en-US" sz="1000" b="0" u="none" baseline="0"/>
          </a:br>
          <a:r>
            <a:rPr lang="en-US" sz="1000" b="0" u="none" baseline="0"/>
            <a:t>       reported on a one month delay during the fiscal year with the 11th and 12th month receipts reflected in the month of June.</a:t>
          </a:r>
          <a:endParaRPr lang="en-US" sz="1000" b="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24</xdr:row>
      <xdr:rowOff>85724</xdr:rowOff>
    </xdr:from>
    <xdr:to>
      <xdr:col>11</xdr:col>
      <xdr:colOff>38100</xdr:colOff>
      <xdr:row>41</xdr:row>
      <xdr:rowOff>47625</xdr:rowOff>
    </xdr:to>
    <xdr:sp macro="" textlink="">
      <xdr:nvSpPr>
        <xdr:cNvPr id="3" name="TextBox 2">
          <a:extLst>
            <a:ext uri="{FF2B5EF4-FFF2-40B4-BE49-F238E27FC236}">
              <a16:creationId xmlns:a16="http://schemas.microsoft.com/office/drawing/2014/main" id="{00000000-0008-0000-0100-000002000000}"/>
            </a:ext>
          </a:extLst>
        </xdr:cNvPr>
        <xdr:cNvSpPr txBox="1"/>
      </xdr:nvSpPr>
      <xdr:spPr>
        <a:xfrm>
          <a:off x="590550" y="4533899"/>
          <a:ext cx="6877050" cy="3200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mn-lt"/>
              <a:ea typeface="+mn-ea"/>
              <a:cs typeface="+mn-cs"/>
            </a:rPr>
            <a:t>(1</a:t>
          </a:r>
          <a:r>
            <a:rPr lang="en-US" sz="1000" b="0" i="0" u="none" strike="noStrike" baseline="0">
              <a:solidFill>
                <a:schemeClr val="dk1"/>
              </a:solidFill>
              <a:effectLst/>
              <a:latin typeface="+mn-lt"/>
              <a:ea typeface="+mn-ea"/>
              <a:cs typeface="+mn-cs"/>
            </a:rPr>
            <a:t> ) </a:t>
          </a:r>
          <a:r>
            <a:rPr lang="en-US" sz="1000" b="0" i="0" u="none" strike="noStrike">
              <a:solidFill>
                <a:schemeClr val="dk1"/>
              </a:solidFill>
              <a:effectLst/>
              <a:latin typeface="+mn-lt"/>
              <a:ea typeface="+mn-ea"/>
              <a:cs typeface="+mn-cs"/>
            </a:rPr>
            <a:t>Act 40</a:t>
          </a:r>
          <a:r>
            <a:rPr lang="en-US" sz="1000" b="0" i="0" u="none" strike="noStrike" baseline="0">
              <a:solidFill>
                <a:schemeClr val="dk1"/>
              </a:solidFill>
              <a:effectLst/>
              <a:latin typeface="+mn-lt"/>
              <a:ea typeface="+mn-ea"/>
              <a:cs typeface="+mn-cs"/>
            </a:rPr>
            <a:t> —</a:t>
          </a:r>
          <a:r>
            <a:rPr lang="en-US" sz="1000" b="0" i="0" u="none" strike="noStrike">
              <a:solidFill>
                <a:schemeClr val="dk1"/>
              </a:solidFill>
              <a:effectLst/>
              <a:latin typeface="+mn-lt"/>
              <a:ea typeface="+mn-ea"/>
              <a:cs typeface="+mn-cs"/>
            </a:rPr>
            <a:t> the South Carolina Infrastructure and Economic Development Reform Act — became effective July 1, 2017.</a:t>
          </a:r>
          <a:r>
            <a:rPr lang="en-US" sz="1000" b="0"/>
            <a:t>  Act </a:t>
          </a:r>
          <a:br>
            <a:rPr lang="en-US" sz="1000" b="0"/>
          </a:br>
          <a:r>
            <a:rPr lang="en-US" sz="1000" b="0"/>
            <a:t>       40</a:t>
          </a:r>
          <a:r>
            <a:rPr lang="en-US" sz="1000" b="0" i="0">
              <a:solidFill>
                <a:schemeClr val="dk1"/>
              </a:solidFill>
              <a:effectLst/>
              <a:latin typeface="+mn-lt"/>
              <a:ea typeface="+mn-ea"/>
              <a:cs typeface="+mn-cs"/>
            </a:rPr>
            <a:t>  established the Safety</a:t>
          </a:r>
          <a:r>
            <a:rPr lang="en-US" sz="1000" b="0" i="0" baseline="0">
              <a:solidFill>
                <a:schemeClr val="dk1"/>
              </a:solidFill>
              <a:effectLst/>
              <a:latin typeface="+mn-lt"/>
              <a:ea typeface="+mn-ea"/>
              <a:cs typeface="+mn-cs"/>
            </a:rPr>
            <a:t> Maintenance Account and provided </a:t>
          </a:r>
          <a:r>
            <a:rPr lang="en-US" sz="1000" b="0">
              <a:solidFill>
                <a:schemeClr val="dk1"/>
              </a:solidFill>
              <a:effectLst/>
              <a:latin typeface="+mn-lt"/>
              <a:ea typeface="+mn-ea"/>
              <a:cs typeface="+mn-cs"/>
            </a:rPr>
            <a:t>that registration fees deposited</a:t>
          </a:r>
          <a:r>
            <a:rPr lang="en-US" sz="1000" b="0" baseline="0">
              <a:solidFill>
                <a:schemeClr val="dk1"/>
              </a:solidFill>
              <a:effectLst/>
              <a:latin typeface="+mn-lt"/>
              <a:ea typeface="+mn-ea"/>
              <a:cs typeface="+mn-cs"/>
            </a:rPr>
            <a:t> into the Safety</a:t>
          </a:r>
          <a:br>
            <a:rPr lang="en-US" sz="1000" b="0" baseline="0">
              <a:solidFill>
                <a:schemeClr val="dk1"/>
              </a:solidFill>
              <a:effectLst/>
              <a:latin typeface="+mn-lt"/>
              <a:ea typeface="+mn-ea"/>
              <a:cs typeface="+mn-cs"/>
            </a:rPr>
          </a:br>
          <a:r>
            <a:rPr lang="en-US" sz="1000" b="0" baseline="0">
              <a:solidFill>
                <a:schemeClr val="dk1"/>
              </a:solidFill>
              <a:effectLst/>
              <a:latin typeface="+mn-lt"/>
              <a:ea typeface="+mn-ea"/>
              <a:cs typeface="+mn-cs"/>
            </a:rPr>
            <a:t>       Maintenance Account, which are derived from vehicles orginally registered in another state and then subsequently</a:t>
          </a:r>
          <a:br>
            <a:rPr lang="en-US" sz="1000" b="0" baseline="0">
              <a:solidFill>
                <a:schemeClr val="dk1"/>
              </a:solidFill>
              <a:effectLst/>
              <a:latin typeface="+mn-lt"/>
              <a:ea typeface="+mn-ea"/>
              <a:cs typeface="+mn-cs"/>
            </a:rPr>
          </a:br>
          <a:r>
            <a:rPr lang="en-US" sz="1000" b="0" baseline="0">
              <a:solidFill>
                <a:schemeClr val="dk1"/>
              </a:solidFill>
              <a:effectLst/>
              <a:latin typeface="+mn-lt"/>
              <a:ea typeface="+mn-ea"/>
              <a:cs typeface="+mn-cs"/>
            </a:rPr>
            <a:t>       registered in South Carolina, can be used only to fund state individual income tax credits for preventative maintenance </a:t>
          </a:r>
          <a:br>
            <a:rPr lang="en-US" sz="1000" b="0" baseline="0">
              <a:solidFill>
                <a:schemeClr val="dk1"/>
              </a:solidFill>
              <a:effectLst/>
              <a:latin typeface="+mn-lt"/>
              <a:ea typeface="+mn-ea"/>
              <a:cs typeface="+mn-cs"/>
            </a:rPr>
          </a:br>
          <a:r>
            <a:rPr lang="en-US" sz="1000" b="0" baseline="0">
              <a:solidFill>
                <a:schemeClr val="dk1"/>
              </a:solidFill>
              <a:effectLst/>
              <a:latin typeface="+mn-lt"/>
              <a:ea typeface="+mn-ea"/>
              <a:cs typeface="+mn-cs"/>
            </a:rPr>
            <a:t>       costs incurred on private passenger vehicles.</a:t>
          </a:r>
          <a:endParaRPr lang="en-US" sz="1000" b="0">
            <a:effectLst/>
          </a:endParaRPr>
        </a:p>
        <a:p>
          <a:pPr marL="0" indent="0"/>
          <a:endParaRPr lang="en-US" sz="1000" b="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a:solidFill>
                <a:schemeClr val="dk1"/>
              </a:solidFill>
              <a:effectLst/>
              <a:latin typeface="+mn-lt"/>
              <a:ea typeface="+mn-ea"/>
              <a:cs typeface="+mn-cs"/>
            </a:rPr>
            <a:t>(2) For FY2018-19, available funds in the Safety Maintenance Account were not sufficient to fund an anticipated $40 million </a:t>
          </a:r>
          <a:br>
            <a:rPr lang="en-US" sz="1000" b="0">
              <a:solidFill>
                <a:schemeClr val="dk1"/>
              </a:solidFill>
              <a:effectLst/>
              <a:latin typeface="+mn-lt"/>
              <a:ea typeface="+mn-ea"/>
              <a:cs typeface="+mn-cs"/>
            </a:rPr>
          </a:br>
          <a:r>
            <a:rPr lang="en-US" sz="1000" b="0">
              <a:solidFill>
                <a:schemeClr val="dk1"/>
              </a:solidFill>
              <a:effectLst/>
              <a:latin typeface="+mn-lt"/>
              <a:ea typeface="+mn-ea"/>
              <a:cs typeface="+mn-cs"/>
            </a:rPr>
            <a:t>      of Preventative Maintenance Tax Credits (</a:t>
          </a:r>
          <a:r>
            <a:rPr lang="en-US" sz="1000" b="0" i="1">
              <a:solidFill>
                <a:schemeClr val="dk1"/>
              </a:solidFill>
              <a:effectLst/>
              <a:latin typeface="+mn-lt"/>
              <a:ea typeface="+mn-ea"/>
              <a:cs typeface="+mn-cs"/>
            </a:rPr>
            <a:t>individual</a:t>
          </a:r>
          <a:r>
            <a:rPr lang="en-US" sz="1000" b="0" i="1" baseline="0">
              <a:solidFill>
                <a:schemeClr val="dk1"/>
              </a:solidFill>
              <a:effectLst/>
              <a:latin typeface="+mn-lt"/>
              <a:ea typeface="+mn-ea"/>
              <a:cs typeface="+mn-cs"/>
            </a:rPr>
            <a:t> income tax credit </a:t>
          </a:r>
          <a:r>
            <a:rPr lang="en-US" sz="1000" b="0" i="1">
              <a:solidFill>
                <a:schemeClr val="dk1"/>
              </a:solidFill>
              <a:effectLst/>
              <a:latin typeface="+mn-lt"/>
              <a:ea typeface="+mn-ea"/>
              <a:cs typeface="+mn-cs"/>
            </a:rPr>
            <a:t>starting</a:t>
          </a:r>
          <a:r>
            <a:rPr lang="en-US" sz="1000" b="0" i="1" baseline="0">
              <a:solidFill>
                <a:schemeClr val="dk1"/>
              </a:solidFill>
              <a:effectLst/>
              <a:latin typeface="+mn-lt"/>
              <a:ea typeface="+mn-ea"/>
              <a:cs typeface="+mn-cs"/>
            </a:rPr>
            <a:t> with 2018 tax year</a:t>
          </a:r>
          <a:r>
            <a:rPr lang="en-US" sz="1000" b="0" baseline="0">
              <a:solidFill>
                <a:schemeClr val="dk1"/>
              </a:solidFill>
              <a:effectLst/>
              <a:latin typeface="+mn-lt"/>
              <a:ea typeface="+mn-ea"/>
              <a:cs typeface="+mn-cs"/>
            </a:rPr>
            <a:t>) </a:t>
          </a:r>
          <a:r>
            <a:rPr lang="en-US" sz="1000" b="0">
              <a:solidFill>
                <a:schemeClr val="dk1"/>
              </a:solidFill>
              <a:effectLst/>
              <a:latin typeface="+mn-lt"/>
              <a:ea typeface="+mn-ea"/>
              <a:cs typeface="+mn-cs"/>
            </a:rPr>
            <a:t>that were estimated by the</a:t>
          </a:r>
          <a:br>
            <a:rPr lang="en-US" sz="1000" b="0">
              <a:solidFill>
                <a:schemeClr val="dk1"/>
              </a:solidFill>
              <a:effectLst/>
              <a:latin typeface="+mn-lt"/>
              <a:ea typeface="+mn-ea"/>
              <a:cs typeface="+mn-cs"/>
            </a:rPr>
          </a:br>
          <a:r>
            <a:rPr lang="en-US" sz="1000" b="0">
              <a:solidFill>
                <a:schemeClr val="dk1"/>
              </a:solidFill>
              <a:effectLst/>
              <a:latin typeface="+mn-lt"/>
              <a:ea typeface="+mn-ea"/>
              <a:cs typeface="+mn-cs"/>
            </a:rPr>
            <a:t>      S.</a:t>
          </a:r>
          <a:r>
            <a:rPr lang="en-US" sz="1000" b="0" baseline="0">
              <a:solidFill>
                <a:schemeClr val="dk1"/>
              </a:solidFill>
              <a:effectLst/>
              <a:latin typeface="+mn-lt"/>
              <a:ea typeface="+mn-ea"/>
              <a:cs typeface="+mn-cs"/>
            </a:rPr>
            <a:t>C. Revenue and Fiscal Affairs Office. As a result, in January 2019, $12,751,399</a:t>
          </a:r>
          <a:r>
            <a:rPr lang="en-US" sz="1000" b="0">
              <a:solidFill>
                <a:schemeClr val="dk1"/>
              </a:solidFill>
              <a:effectLst/>
              <a:latin typeface="+mn-lt"/>
              <a:ea typeface="+mn-ea"/>
              <a:cs typeface="+mn-cs"/>
            </a:rPr>
            <a:t> was transferred from the Infrastructure</a:t>
          </a:r>
          <a:br>
            <a:rPr lang="en-US" sz="1000" b="0">
              <a:solidFill>
                <a:schemeClr val="dk1"/>
              </a:solidFill>
              <a:effectLst/>
              <a:latin typeface="+mn-lt"/>
              <a:ea typeface="+mn-ea"/>
              <a:cs typeface="+mn-cs"/>
            </a:rPr>
          </a:br>
          <a:r>
            <a:rPr lang="en-US" sz="1000" b="0">
              <a:solidFill>
                <a:schemeClr val="dk1"/>
              </a:solidFill>
              <a:effectLst/>
              <a:latin typeface="+mn-lt"/>
              <a:ea typeface="+mn-ea"/>
              <a:cs typeface="+mn-cs"/>
            </a:rPr>
            <a:t>      Maintenance Trust Fund (IMTF)</a:t>
          </a:r>
          <a:r>
            <a:rPr lang="en-US" sz="1000" b="0" baseline="0">
              <a:solidFill>
                <a:schemeClr val="dk1"/>
              </a:solidFill>
              <a:effectLst/>
              <a:latin typeface="+mn-lt"/>
              <a:ea typeface="+mn-ea"/>
              <a:cs typeface="+mn-cs"/>
            </a:rPr>
            <a:t> </a:t>
          </a:r>
          <a:r>
            <a:rPr lang="en-US" sz="1000" b="0">
              <a:solidFill>
                <a:schemeClr val="dk1"/>
              </a:solidFill>
              <a:effectLst/>
              <a:latin typeface="+mn-lt"/>
              <a:ea typeface="+mn-ea"/>
              <a:cs typeface="+mn-cs"/>
            </a:rPr>
            <a:t>to the</a:t>
          </a:r>
          <a:r>
            <a:rPr lang="en-US" sz="1000" b="0" baseline="0">
              <a:solidFill>
                <a:schemeClr val="dk1"/>
              </a:solidFill>
              <a:effectLst/>
              <a:latin typeface="+mn-lt"/>
              <a:ea typeface="+mn-ea"/>
              <a:cs typeface="+mn-cs"/>
            </a:rPr>
            <a:t> Safety Maintenance Account to cover the anticipated shortfall</a:t>
          </a:r>
          <a:r>
            <a:rPr lang="en-US" sz="1000" b="0">
              <a:solidFill>
                <a:schemeClr val="dk1"/>
              </a:solidFill>
              <a:effectLst/>
              <a:latin typeface="+mn-lt"/>
              <a:ea typeface="+mn-ea"/>
              <a:cs typeface="+mn-cs"/>
            </a:rPr>
            <a:t> as directed by Proviso </a:t>
          </a:r>
          <a:br>
            <a:rPr lang="en-US" sz="1000" b="0">
              <a:solidFill>
                <a:schemeClr val="dk1"/>
              </a:solidFill>
              <a:effectLst/>
              <a:latin typeface="+mn-lt"/>
              <a:ea typeface="+mn-ea"/>
              <a:cs typeface="+mn-cs"/>
            </a:rPr>
          </a:br>
          <a:r>
            <a:rPr lang="en-US" sz="1000" b="0">
              <a:solidFill>
                <a:schemeClr val="dk1"/>
              </a:solidFill>
              <a:effectLst/>
              <a:latin typeface="+mn-lt"/>
              <a:ea typeface="+mn-ea"/>
              <a:cs typeface="+mn-cs"/>
            </a:rPr>
            <a:t>      84.15 of the</a:t>
          </a:r>
          <a:r>
            <a:rPr lang="en-US" sz="1000" b="0" baseline="0">
              <a:solidFill>
                <a:schemeClr val="dk1"/>
              </a:solidFill>
              <a:effectLst/>
              <a:latin typeface="+mn-lt"/>
              <a:ea typeface="+mn-ea"/>
              <a:cs typeface="+mn-cs"/>
            </a:rPr>
            <a:t> FY</a:t>
          </a:r>
          <a:r>
            <a:rPr lang="en-US" sz="1000" b="0">
              <a:solidFill>
                <a:schemeClr val="dk1"/>
              </a:solidFill>
              <a:effectLst/>
              <a:latin typeface="+mn-lt"/>
              <a:ea typeface="+mn-ea"/>
              <a:cs typeface="+mn-cs"/>
            </a:rPr>
            <a:t>2018-19 General Appropriations Act.</a:t>
          </a:r>
          <a:endParaRPr lang="en-US" sz="1000" b="0">
            <a:effectLst/>
          </a:endParaRPr>
        </a:p>
        <a:p>
          <a:pPr marL="0" indent="0"/>
          <a:r>
            <a:rPr lang="en-US" sz="1000" b="0">
              <a:solidFill>
                <a:schemeClr val="dk1"/>
              </a:solidFill>
              <a:latin typeface="+mn-lt"/>
              <a:ea typeface="+mn-ea"/>
              <a:cs typeface="+mn-cs"/>
            </a:rPr>
            <a:t>  </a:t>
          </a:r>
        </a:p>
        <a:p>
          <a:pPr marL="0" indent="0"/>
          <a:r>
            <a:rPr lang="en-US" sz="1000" b="0" baseline="0">
              <a:solidFill>
                <a:schemeClr val="dk1"/>
              </a:solidFill>
              <a:latin typeface="+mn-lt"/>
              <a:ea typeface="+mn-ea"/>
              <a:cs typeface="+mn-cs"/>
            </a:rPr>
            <a:t>(3) </a:t>
          </a:r>
          <a:r>
            <a:rPr lang="en-US" sz="1000" b="0" u="none">
              <a:solidFill>
                <a:schemeClr val="dk1"/>
              </a:solidFill>
              <a:latin typeface="+mn-lt"/>
              <a:ea typeface="+mn-ea"/>
              <a:cs typeface="+mn-cs"/>
            </a:rPr>
            <a:t>$40 million was transferred to the Department of Revenue in FY2018-19 to fund anticipated Preventative Maintenance Tax </a:t>
          </a:r>
          <a:br>
            <a:rPr lang="en-US" sz="1000" b="0" u="none">
              <a:solidFill>
                <a:schemeClr val="dk1"/>
              </a:solidFill>
              <a:latin typeface="+mn-lt"/>
              <a:ea typeface="+mn-ea"/>
              <a:cs typeface="+mn-cs"/>
            </a:rPr>
          </a:br>
          <a:r>
            <a:rPr lang="en-US" sz="1000" b="0" u="none">
              <a:solidFill>
                <a:schemeClr val="dk1"/>
              </a:solidFill>
              <a:latin typeface="+mn-lt"/>
              <a:ea typeface="+mn-ea"/>
              <a:cs typeface="+mn-cs"/>
            </a:rPr>
            <a:t>      Credits as estimated by the S.C. Revenue</a:t>
          </a:r>
          <a:r>
            <a:rPr lang="en-US" sz="1000" b="0" u="none" baseline="0">
              <a:solidFill>
                <a:schemeClr val="dk1"/>
              </a:solidFill>
              <a:latin typeface="+mn-lt"/>
              <a:ea typeface="+mn-ea"/>
              <a:cs typeface="+mn-cs"/>
            </a:rPr>
            <a:t> and Fiscal Affairs Office.</a:t>
          </a:r>
          <a:endParaRPr lang="en-US" sz="1000" b="0" u="none">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56</xdr:row>
      <xdr:rowOff>133350</xdr:rowOff>
    </xdr:from>
    <xdr:to>
      <xdr:col>8</xdr:col>
      <xdr:colOff>1019174</xdr:colOff>
      <xdr:row>76</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4775" y="5343525"/>
          <a:ext cx="4724399" cy="3771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0">
              <a:solidFill>
                <a:schemeClr val="dk1"/>
              </a:solidFill>
              <a:effectLst/>
              <a:latin typeface="+mn-lt"/>
              <a:ea typeface="+mn-ea"/>
              <a:cs typeface="+mn-cs"/>
            </a:rPr>
            <a:t>A portion of the state gas tax on gasoline sales in each county is sent to the state monthly and deposited into SCDOT’s County Transportation Fund, or “C” fund, for county transportation projects.  The State accumulates these monthly deposits and returns them to counties annually based on an allocation formula provided in state law.  With this allocation formula some counties receive back more “C” funds than they deposit during the year while other counties receive back less. The State calls counties that receive back less “donor counties” and it directs SCDOT to make up to $20.5 million per year of total additional distributions to donor counties using a distribution formula provided in state law.  No donor county’s share of its additional distribution when combined with its regular “C” fund allocation may exceed its annual “C” fund deposits. (For additional details on SCDOT's County Transportation Fund see SC Code of Laws Section 12-28-2740.)</a:t>
          </a:r>
        </a:p>
        <a:p>
          <a:endParaRPr lang="en-US" sz="1100" i="1">
            <a:solidFill>
              <a:schemeClr val="dk1"/>
            </a:solidFill>
            <a:effectLst/>
            <a:latin typeface="+mn-lt"/>
            <a:ea typeface="+mn-ea"/>
            <a:cs typeface="+mn-cs"/>
          </a:endParaRPr>
        </a:p>
        <a:p>
          <a:pPr eaLnBrk="1" fontAlgn="auto" latinLnBrk="0" hangingPunct="1"/>
          <a:r>
            <a:rPr lang="en-US" sz="1100" b="0">
              <a:solidFill>
                <a:schemeClr val="dk1"/>
              </a:solidFill>
              <a:effectLst/>
              <a:latin typeface="+mn-lt"/>
              <a:ea typeface="+mn-ea"/>
              <a:cs typeface="+mn-cs"/>
            </a:rPr>
            <a:t>Proviso 84.15 of the </a:t>
          </a:r>
          <a:r>
            <a:rPr lang="en-US" sz="1100" b="0" baseline="0">
              <a:solidFill>
                <a:schemeClr val="dk1"/>
              </a:solidFill>
              <a:effectLst/>
              <a:latin typeface="+mn-lt"/>
              <a:ea typeface="+mn-ea"/>
              <a:cs typeface="+mn-cs"/>
            </a:rPr>
            <a:t> FY</a:t>
          </a:r>
          <a:r>
            <a:rPr lang="en-US" sz="1100" b="0">
              <a:solidFill>
                <a:schemeClr val="dk1"/>
              </a:solidFill>
              <a:effectLst/>
              <a:latin typeface="+mn-lt"/>
              <a:ea typeface="+mn-ea"/>
              <a:cs typeface="+mn-cs"/>
            </a:rPr>
            <a:t>2019-20 General Appropriations Act designated the IMTF as the source of funding for SCDOT to make additional County Transportation Fund distributions to</a:t>
          </a:r>
          <a:r>
            <a:rPr lang="en-US" sz="1100" b="0" baseline="0">
              <a:solidFill>
                <a:schemeClr val="dk1"/>
              </a:solidFill>
              <a:effectLst/>
              <a:latin typeface="+mn-lt"/>
              <a:ea typeface="+mn-ea"/>
              <a:cs typeface="+mn-cs"/>
            </a:rPr>
            <a:t> qualifying counties</a:t>
          </a:r>
          <a:r>
            <a:rPr lang="en-US" sz="1100">
              <a:solidFill>
                <a:schemeClr val="dk1"/>
              </a:solidFill>
              <a:effectLst/>
              <a:latin typeface="+mn-lt"/>
              <a:ea typeface="+mn-ea"/>
              <a:cs typeface="+mn-cs"/>
            </a:rPr>
            <a:t>.</a:t>
          </a:r>
          <a:endParaRPr lang="en-US">
            <a:effectLst/>
          </a:endParaRPr>
        </a:p>
        <a:p>
          <a:endParaRPr lang="en-US" sz="11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476250</xdr:colOff>
      <xdr:row>4</xdr:row>
      <xdr:rowOff>9525</xdr:rowOff>
    </xdr:from>
    <xdr:to>
      <xdr:col>7</xdr:col>
      <xdr:colOff>523875</xdr:colOff>
      <xdr:row>42</xdr:row>
      <xdr:rowOff>161925</xdr:rowOff>
    </xdr:to>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a:off x="7496175" y="781050"/>
          <a:ext cx="47625" cy="495300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457200</xdr:colOff>
      <xdr:row>42</xdr:row>
      <xdr:rowOff>161925</xdr:rowOff>
    </xdr:from>
    <xdr:to>
      <xdr:col>7</xdr:col>
      <xdr:colOff>514350</xdr:colOff>
      <xdr:row>43</xdr:row>
      <xdr:rowOff>0</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flipH="1">
          <a:off x="2009775" y="5734050"/>
          <a:ext cx="5524500" cy="2857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466725</xdr:colOff>
      <xdr:row>43</xdr:row>
      <xdr:rowOff>0</xdr:rowOff>
    </xdr:from>
    <xdr:to>
      <xdr:col>1</xdr:col>
      <xdr:colOff>466725</xdr:colOff>
      <xdr:row>44</xdr:row>
      <xdr:rowOff>19050</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2019300" y="5762625"/>
          <a:ext cx="0" cy="209550"/>
        </a:xfrm>
        <a:prstGeom prst="straightConnector1">
          <a:avLst/>
        </a:prstGeom>
        <a:ln>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84</xdr:row>
      <xdr:rowOff>38100</xdr:rowOff>
    </xdr:from>
    <xdr:to>
      <xdr:col>7</xdr:col>
      <xdr:colOff>685800</xdr:colOff>
      <xdr:row>94</xdr:row>
      <xdr:rowOff>190499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8100" y="15592425"/>
          <a:ext cx="8315325" cy="2057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p>
        <a:p>
          <a:r>
            <a:rPr lang="en-US" sz="1100"/>
            <a:t>- Amounts</a:t>
          </a:r>
          <a:r>
            <a:rPr lang="en-US" sz="1100" baseline="0"/>
            <a:t> deposited in the Infrastructure Maintenance Trust Fund can be used only to repair, maintain, and improve South Carolina's existing highway system.</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Revenues for the departments of Natural Resources and Motor Vehicles are on a one month lag.  In May, quicker processing by DNR caught up this lag and provided an extra month's activity in May.</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Sales Tax collected by the Department of Natural Resources were not remitted to the Department of Revenue in time to be included in the November transfer and are presented in December Totals. This occured again in December, January and April.  "Catchup" transfers were made in February, March and May.</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Available funds in the Safety Maintenance Account were not sufficient to fund the anticipated $40M Safety Maintenance Credit as certified by the Board of Economic Advisors.  In January, the amount of shortfall was transferred from the Infrastructure Maintenance Trust Fund as authorized by Proviso 84.15 of the 2018-2019 General Appropriations Act.</a:t>
          </a:r>
          <a:endParaRPr lang="en-US">
            <a:effectLst/>
          </a:endParaRPr>
        </a:p>
        <a:p>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457200</xdr:colOff>
      <xdr:row>27</xdr:row>
      <xdr:rowOff>0</xdr:rowOff>
    </xdr:from>
    <xdr:to>
      <xdr:col>1</xdr:col>
      <xdr:colOff>466725</xdr:colOff>
      <xdr:row>28</xdr:row>
      <xdr:rowOff>19050</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a:off x="2266950" y="3829050"/>
          <a:ext cx="9525" cy="200025"/>
        </a:xfrm>
        <a:prstGeom prst="straightConnector1">
          <a:avLst/>
        </a:prstGeom>
        <a:ln>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438150</xdr:colOff>
      <xdr:row>4</xdr:row>
      <xdr:rowOff>9525</xdr:rowOff>
    </xdr:from>
    <xdr:to>
      <xdr:col>7</xdr:col>
      <xdr:colOff>466725</xdr:colOff>
      <xdr:row>26</xdr:row>
      <xdr:rowOff>190500</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7820025" y="647700"/>
          <a:ext cx="28575" cy="317182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466725</xdr:colOff>
      <xdr:row>26</xdr:row>
      <xdr:rowOff>180975</xdr:rowOff>
    </xdr:from>
    <xdr:to>
      <xdr:col>7</xdr:col>
      <xdr:colOff>476250</xdr:colOff>
      <xdr:row>26</xdr:row>
      <xdr:rowOff>190500</xdr:rowOff>
    </xdr:to>
    <xdr:cxnSp macro="">
      <xdr:nvCxnSpPr>
        <xdr:cNvPr id="4" name="Straight Connector 3">
          <a:extLst>
            <a:ext uri="{FF2B5EF4-FFF2-40B4-BE49-F238E27FC236}">
              <a16:creationId xmlns:a16="http://schemas.microsoft.com/office/drawing/2014/main" id="{00000000-0008-0000-0500-000004000000}"/>
            </a:ext>
          </a:extLst>
        </xdr:cNvPr>
        <xdr:cNvCxnSpPr/>
      </xdr:nvCxnSpPr>
      <xdr:spPr>
        <a:xfrm flipH="1">
          <a:off x="2276475" y="3810000"/>
          <a:ext cx="5581650" cy="952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52</xdr:row>
      <xdr:rowOff>190499</xdr:rowOff>
    </xdr:from>
    <xdr:to>
      <xdr:col>7</xdr:col>
      <xdr:colOff>285750</xdr:colOff>
      <xdr:row>63</xdr:row>
      <xdr:rowOff>85725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0" y="10506074"/>
          <a:ext cx="8020050" cy="1895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p>
        <a:p>
          <a:r>
            <a:rPr lang="en-US" sz="1100"/>
            <a:t>- Registration fees deposited</a:t>
          </a:r>
          <a:r>
            <a:rPr lang="en-US" sz="1100" baseline="0"/>
            <a:t> into the Safety Maintenance Account, which are derived from vehicles orginally registered in another state and then subsequently registered in South Carolina, can be used only to fund state individual income tax credits for preventative maintenance costs incurred on private passenger vehicles.</a:t>
          </a:r>
        </a:p>
        <a:p>
          <a:pPr eaLnBrk="1" fontAlgn="auto" latinLnBrk="0" hangingPunct="1"/>
          <a:r>
            <a:rPr lang="en-US" sz="1100" baseline="0">
              <a:solidFill>
                <a:schemeClr val="dk1"/>
              </a:solidFill>
              <a:effectLst/>
              <a:latin typeface="+mn-lt"/>
              <a:ea typeface="+mn-ea"/>
              <a:cs typeface="+mn-cs"/>
            </a:rPr>
            <a:t>- Revenues for the Department of Motor Vehicles are on a one month lag.  In June, a yearend "catchup" occurs which shows two months of activity for this agency.</a:t>
          </a:r>
          <a:endParaRPr lang="en-US">
            <a:effectLst/>
          </a:endParaRPr>
        </a:p>
        <a:p>
          <a:pPr eaLnBrk="1" fontAlgn="auto" latinLnBrk="0" hangingPunct="1"/>
          <a:r>
            <a:rPr lang="en-US" sz="1100" baseline="0">
              <a:solidFill>
                <a:schemeClr val="dk1"/>
              </a:solidFill>
              <a:effectLst/>
              <a:latin typeface="+mn-lt"/>
              <a:ea typeface="+mn-ea"/>
              <a:cs typeface="+mn-cs"/>
            </a:rPr>
            <a:t>- Available funds in the Safety Maintenance Account were not sufficient to fund the anticipated $40M Safety Maintenance Credit as certified by the Board of Economic Advisors.  In January, the amount of shortfall was transferred from the Infrastructure Maintenance Trust Fund as authorized by Proviso 84.15 of the 2018-2019 General Appropriations Act.  The $40M was transferred to the Department of Revenue to fund the estimated credit.</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
  <sheetViews>
    <sheetView workbookViewId="0">
      <selection activeCell="A2" sqref="A2:I2"/>
    </sheetView>
  </sheetViews>
  <sheetFormatPr defaultRowHeight="15" x14ac:dyDescent="0.25"/>
  <cols>
    <col min="2" max="2" width="15.140625" bestFit="1" customWidth="1"/>
  </cols>
  <sheetData>
    <row r="1" spans="1:2" ht="18.75" x14ac:dyDescent="0.3">
      <c r="A1" s="68" t="s">
        <v>47</v>
      </c>
      <c r="B1" s="67">
        <v>43708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R40"/>
  <sheetViews>
    <sheetView showGridLines="0" tabSelected="1" zoomScaleNormal="100" workbookViewId="0">
      <selection activeCell="M40" sqref="M40"/>
    </sheetView>
  </sheetViews>
  <sheetFormatPr defaultRowHeight="15" x14ac:dyDescent="0.25"/>
  <cols>
    <col min="1" max="1" width="7.28515625" customWidth="1"/>
    <col min="2" max="2" width="35.85546875" customWidth="1"/>
    <col min="3" max="3" width="14.42578125" bestFit="1" customWidth="1"/>
    <col min="4" max="4" width="2" customWidth="1"/>
    <col min="5" max="5" width="18.5703125" bestFit="1" customWidth="1"/>
    <col min="6" max="6" width="3.85546875" customWidth="1"/>
    <col min="7" max="7" width="17.28515625" customWidth="1"/>
    <col min="8" max="8" width="3.85546875" customWidth="1"/>
    <col min="9" max="9" width="17.28515625" hidden="1" customWidth="1"/>
    <col min="10" max="10" width="3.5703125" hidden="1" customWidth="1"/>
    <col min="11" max="11" width="12.85546875" customWidth="1"/>
    <col min="13" max="13" width="40.140625" bestFit="1" customWidth="1"/>
    <col min="16" max="16" width="15.28515625" bestFit="1" customWidth="1"/>
    <col min="17" max="17" width="11.85546875" bestFit="1" customWidth="1"/>
  </cols>
  <sheetData>
    <row r="2" spans="2:18" ht="23.25" x14ac:dyDescent="0.35">
      <c r="B2" s="104" t="s">
        <v>46</v>
      </c>
      <c r="C2" s="104"/>
      <c r="D2" s="104"/>
      <c r="E2" s="104"/>
      <c r="F2" s="104"/>
      <c r="G2" s="104"/>
      <c r="H2" s="104"/>
      <c r="I2" s="104"/>
      <c r="J2" s="104"/>
      <c r="K2" s="104"/>
    </row>
    <row r="3" spans="2:18" ht="15.75" customHeight="1" x14ac:dyDescent="0.25">
      <c r="B3" s="107" t="s">
        <v>127</v>
      </c>
      <c r="C3" s="107"/>
      <c r="D3" s="107"/>
      <c r="E3" s="107"/>
      <c r="F3" s="107"/>
      <c r="G3" s="107"/>
      <c r="H3" s="107"/>
      <c r="I3" s="107"/>
      <c r="J3" s="107"/>
      <c r="K3" s="107"/>
    </row>
    <row r="4" spans="2:18" ht="18.75" x14ac:dyDescent="0.3">
      <c r="B4" s="106" t="str">
        <f>"through month of "&amp;TEXT(Date!B1,"mmmm yyyy")</f>
        <v>through month of August 2019</v>
      </c>
      <c r="C4" s="106"/>
      <c r="D4" s="106"/>
      <c r="E4" s="106"/>
      <c r="F4" s="106"/>
      <c r="G4" s="106"/>
      <c r="H4" s="106"/>
      <c r="I4" s="106"/>
      <c r="J4" s="106"/>
      <c r="K4" s="106"/>
    </row>
    <row r="5" spans="2:18" s="49" customFormat="1" x14ac:dyDescent="0.25">
      <c r="K5" s="80"/>
      <c r="P5"/>
    </row>
    <row r="6" spans="2:18" s="49" customFormat="1" x14ac:dyDescent="0.25">
      <c r="C6" s="105" t="s">
        <v>126</v>
      </c>
      <c r="D6" s="105"/>
      <c r="E6" s="105"/>
      <c r="F6" s="64"/>
      <c r="G6" s="66" t="s">
        <v>36</v>
      </c>
      <c r="H6" s="64"/>
      <c r="I6" s="66" t="s">
        <v>45</v>
      </c>
      <c r="K6" s="77" t="s">
        <v>44</v>
      </c>
      <c r="P6"/>
    </row>
    <row r="7" spans="2:18" s="49" customFormat="1" x14ac:dyDescent="0.25">
      <c r="C7" s="73" t="s">
        <v>43</v>
      </c>
      <c r="D7" s="73"/>
      <c r="E7" s="73" t="s">
        <v>42</v>
      </c>
      <c r="F7" s="73"/>
      <c r="G7" s="73" t="s">
        <v>41</v>
      </c>
      <c r="H7" s="73"/>
      <c r="I7" s="73" t="s">
        <v>41</v>
      </c>
      <c r="J7" s="48"/>
      <c r="K7" s="77" t="s">
        <v>40</v>
      </c>
      <c r="P7"/>
      <c r="Q7"/>
      <c r="R7"/>
    </row>
    <row r="8" spans="2:18" s="49" customFormat="1" x14ac:dyDescent="0.25">
      <c r="C8" s="74" t="str">
        <f>"of "&amp;TEXT(Date!B1,"mmmm")</f>
        <v>of August</v>
      </c>
      <c r="D8" s="73"/>
      <c r="E8" s="74" t="s">
        <v>97</v>
      </c>
      <c r="F8" s="73"/>
      <c r="G8" s="102" t="s">
        <v>39</v>
      </c>
      <c r="H8" s="73"/>
      <c r="I8" s="74" t="s">
        <v>39</v>
      </c>
      <c r="J8" s="48"/>
      <c r="K8" s="81" t="s">
        <v>113</v>
      </c>
      <c r="P8"/>
      <c r="Q8"/>
      <c r="R8"/>
    </row>
    <row r="9" spans="2:18" s="49" customFormat="1" x14ac:dyDescent="0.25">
      <c r="C9" s="63"/>
      <c r="D9" s="64"/>
      <c r="E9" s="63"/>
      <c r="F9" s="64"/>
      <c r="G9" s="63"/>
      <c r="H9" s="64"/>
      <c r="I9" s="63"/>
      <c r="K9" s="82"/>
      <c r="P9"/>
      <c r="Q9"/>
      <c r="R9"/>
    </row>
    <row r="10" spans="2:18" s="49" customFormat="1" x14ac:dyDescent="0.25">
      <c r="B10" s="72" t="s">
        <v>38</v>
      </c>
      <c r="C10" s="62">
        <f>E31-C23-C29</f>
        <v>472368075</v>
      </c>
      <c r="D10" s="62"/>
      <c r="E10" s="62">
        <f>G31</f>
        <v>477949697</v>
      </c>
      <c r="F10" s="62"/>
      <c r="G10" s="62">
        <f>I31</f>
        <v>288610909</v>
      </c>
      <c r="H10" s="62"/>
      <c r="I10" s="62">
        <v>0</v>
      </c>
      <c r="J10" s="62"/>
      <c r="K10" s="83">
        <v>0</v>
      </c>
      <c r="P10"/>
      <c r="Q10"/>
      <c r="R10"/>
    </row>
    <row r="11" spans="2:18" s="49" customFormat="1" x14ac:dyDescent="0.25">
      <c r="B11" s="48"/>
      <c r="C11" s="61"/>
      <c r="D11" s="54"/>
      <c r="E11" s="61"/>
      <c r="F11" s="54"/>
      <c r="G11" s="61"/>
      <c r="H11" s="54"/>
      <c r="I11" s="61"/>
      <c r="J11" s="54"/>
      <c r="K11" s="84"/>
      <c r="P11"/>
      <c r="Q11"/>
      <c r="R11"/>
    </row>
    <row r="12" spans="2:18" s="49" customFormat="1" x14ac:dyDescent="0.25">
      <c r="B12" s="56" t="s">
        <v>0</v>
      </c>
      <c r="C12" s="54"/>
      <c r="D12" s="54"/>
      <c r="E12" s="54"/>
      <c r="F12" s="54"/>
      <c r="G12" s="54"/>
      <c r="H12" s="54"/>
      <c r="I12" s="54"/>
      <c r="J12" s="54"/>
      <c r="K12" s="85"/>
      <c r="L12" s="53"/>
      <c r="P12"/>
      <c r="Q12"/>
      <c r="R12"/>
    </row>
    <row r="13" spans="2:18" s="49" customFormat="1" x14ac:dyDescent="0.25">
      <c r="B13" s="60" t="s">
        <v>128</v>
      </c>
      <c r="C13" s="54">
        <f>'Trust Fund Monthly'!$C$11</f>
        <v>23344047</v>
      </c>
      <c r="D13" s="54"/>
      <c r="E13" s="54">
        <f>'Trust Fund Monthly'!H53</f>
        <v>23344047</v>
      </c>
      <c r="F13" s="54"/>
      <c r="G13" s="54">
        <v>261829008</v>
      </c>
      <c r="H13" s="54"/>
      <c r="I13" s="54">
        <v>222410628</v>
      </c>
      <c r="J13" s="54"/>
      <c r="K13" s="85">
        <f>SUM(E13:I13)</f>
        <v>507583683</v>
      </c>
      <c r="L13" s="53"/>
      <c r="P13"/>
      <c r="Q13"/>
      <c r="R13"/>
    </row>
    <row r="14" spans="2:18" s="49" customFormat="1" x14ac:dyDescent="0.25">
      <c r="B14" s="60" t="s">
        <v>115</v>
      </c>
      <c r="C14" s="54">
        <f>'Trust Fund Monthly'!$C$22</f>
        <v>17750875</v>
      </c>
      <c r="D14" s="54"/>
      <c r="E14" s="54">
        <f>'Trust Fund Monthly'!H64</f>
        <v>29569135</v>
      </c>
      <c r="F14" s="54"/>
      <c r="G14" s="54">
        <v>143584301</v>
      </c>
      <c r="H14" s="54"/>
      <c r="I14" s="54">
        <v>67798850</v>
      </c>
      <c r="J14" s="54"/>
      <c r="K14" s="85">
        <f>SUM(E14:I14)</f>
        <v>240952286</v>
      </c>
      <c r="L14" s="53"/>
      <c r="P14"/>
      <c r="Q14"/>
      <c r="R14"/>
    </row>
    <row r="15" spans="2:18" s="49" customFormat="1" x14ac:dyDescent="0.25">
      <c r="B15" s="60" t="s">
        <v>129</v>
      </c>
      <c r="C15" s="54">
        <f>'Trust Fund Monthly'!$C$18</f>
        <v>3000768</v>
      </c>
      <c r="D15" s="54"/>
      <c r="E15" s="54">
        <f>'Trust Fund Monthly'!H60</f>
        <v>3000768</v>
      </c>
      <c r="F15" s="54"/>
      <c r="G15" s="54">
        <v>37637421</v>
      </c>
      <c r="H15" s="54"/>
      <c r="I15" s="54">
        <v>17735741</v>
      </c>
      <c r="J15" s="54"/>
      <c r="K15" s="85">
        <f>SUM(E15:I15)</f>
        <v>58373930</v>
      </c>
      <c r="L15" s="53"/>
      <c r="P15"/>
      <c r="Q15"/>
      <c r="R15"/>
    </row>
    <row r="16" spans="2:18" s="49" customFormat="1" x14ac:dyDescent="0.25">
      <c r="B16" s="60" t="s">
        <v>22</v>
      </c>
      <c r="C16" s="54">
        <f>'Trust Fund Monthly'!C14+'Trust Fund Monthly'!C23+'Trust Fund Monthly'!C27</f>
        <v>290418</v>
      </c>
      <c r="D16" s="54"/>
      <c r="E16" s="54">
        <f>'Trust Fund Monthly'!H56+'Trust Fund Monthly'!H65+'Trust Fund Monthly'!H69</f>
        <v>666457</v>
      </c>
      <c r="F16" s="54"/>
      <c r="G16" s="54">
        <v>3998922</v>
      </c>
      <c r="H16" s="54"/>
      <c r="I16" s="54">
        <v>3070547</v>
      </c>
      <c r="J16" s="54"/>
      <c r="K16" s="85">
        <f>SUM(E16:I16)</f>
        <v>7735926</v>
      </c>
      <c r="L16" s="53"/>
      <c r="P16"/>
      <c r="Q16"/>
      <c r="R16"/>
    </row>
    <row r="17" spans="2:18" s="49" customFormat="1" x14ac:dyDescent="0.25">
      <c r="B17" s="59" t="s">
        <v>13</v>
      </c>
      <c r="C17" s="54"/>
      <c r="D17" s="54"/>
      <c r="E17" s="54"/>
      <c r="F17" s="54"/>
      <c r="G17" s="54"/>
      <c r="H17" s="54"/>
      <c r="I17" s="54"/>
      <c r="J17" s="54"/>
      <c r="K17" s="85"/>
      <c r="L17" s="53"/>
      <c r="P17"/>
      <c r="Q17"/>
      <c r="R17"/>
    </row>
    <row r="18" spans="2:18" s="49" customFormat="1" x14ac:dyDescent="0.25">
      <c r="B18" s="58" t="s">
        <v>112</v>
      </c>
      <c r="C18" s="54">
        <f>'Trust Fund Monthly'!C13</f>
        <v>0</v>
      </c>
      <c r="D18" s="54"/>
      <c r="E18" s="54">
        <f>'Trust Fund Monthly'!H55</f>
        <v>291185</v>
      </c>
      <c r="F18" s="54"/>
      <c r="G18" s="54">
        <v>1380934</v>
      </c>
      <c r="H18" s="54"/>
      <c r="I18" s="54">
        <v>0</v>
      </c>
      <c r="J18" s="54"/>
      <c r="K18" s="85">
        <f>SUM(E18:I18)</f>
        <v>1672119</v>
      </c>
      <c r="L18" s="53"/>
      <c r="P18"/>
      <c r="Q18"/>
      <c r="R18"/>
    </row>
    <row r="19" spans="2:18" s="49" customFormat="1" x14ac:dyDescent="0.25">
      <c r="B19" s="59" t="s">
        <v>13</v>
      </c>
      <c r="C19" s="54"/>
      <c r="D19" s="54"/>
      <c r="E19" s="54"/>
      <c r="F19" s="54"/>
      <c r="G19" s="54"/>
      <c r="H19" s="54"/>
      <c r="I19" s="54"/>
      <c r="J19" s="54"/>
      <c r="K19" s="85"/>
      <c r="L19" s="53"/>
      <c r="P19"/>
      <c r="Q19"/>
      <c r="R19"/>
    </row>
    <row r="20" spans="2:18" s="49" customFormat="1" x14ac:dyDescent="0.25">
      <c r="B20" s="58" t="s">
        <v>130</v>
      </c>
      <c r="C20" s="54">
        <f>'Trust Fund Monthly'!C16</f>
        <v>158940</v>
      </c>
      <c r="D20" s="54"/>
      <c r="E20" s="54">
        <f>'Trust Fund Monthly'!H58</f>
        <v>158940</v>
      </c>
      <c r="F20" s="54"/>
      <c r="G20" s="54">
        <v>1745658</v>
      </c>
      <c r="H20" s="54"/>
      <c r="I20" s="54">
        <v>768810</v>
      </c>
      <c r="J20" s="54"/>
      <c r="K20" s="85">
        <f>SUM(E20:I20)</f>
        <v>2673408</v>
      </c>
      <c r="L20" s="53"/>
      <c r="P20"/>
      <c r="Q20"/>
      <c r="R20"/>
    </row>
    <row r="21" spans="2:18" s="49" customFormat="1" x14ac:dyDescent="0.25">
      <c r="B21" s="60" t="s">
        <v>125</v>
      </c>
      <c r="C21" s="54">
        <f>'Trust Fund Monthly'!C17</f>
        <v>0</v>
      </c>
      <c r="D21" s="54"/>
      <c r="E21" s="54">
        <f>'Trust Fund Monthly'!H59</f>
        <v>18656</v>
      </c>
      <c r="F21" s="54"/>
      <c r="G21" s="54">
        <v>78675</v>
      </c>
      <c r="H21" s="54"/>
      <c r="I21" s="54">
        <v>0</v>
      </c>
      <c r="J21" s="54"/>
      <c r="K21" s="85">
        <f>SUM(E21:I21)</f>
        <v>97331</v>
      </c>
      <c r="L21" s="53"/>
      <c r="P21"/>
      <c r="Q21"/>
      <c r="R21"/>
    </row>
    <row r="22" spans="2:18" s="49" customFormat="1" x14ac:dyDescent="0.25">
      <c r="B22" s="60" t="s">
        <v>120</v>
      </c>
      <c r="C22" s="54">
        <f>'Trust Fund Monthly'!C31</f>
        <v>918655</v>
      </c>
      <c r="D22" s="54"/>
      <c r="E22" s="54">
        <f>'Trust Fund Monthly'!H73</f>
        <v>1851163</v>
      </c>
      <c r="F22" s="54"/>
      <c r="G22" s="54">
        <v>6347619</v>
      </c>
      <c r="H22" s="54"/>
      <c r="I22" s="54">
        <v>846023</v>
      </c>
      <c r="J22" s="54"/>
      <c r="K22" s="85">
        <f>SUM(E22:I22)</f>
        <v>9044805</v>
      </c>
      <c r="L22" s="53"/>
      <c r="P22"/>
      <c r="Q22"/>
      <c r="R22"/>
    </row>
    <row r="23" spans="2:18" s="49" customFormat="1" x14ac:dyDescent="0.25">
      <c r="B23" s="58" t="s">
        <v>101</v>
      </c>
      <c r="C23" s="57">
        <f>SUM(C13:C22)</f>
        <v>45463703</v>
      </c>
      <c r="D23" s="54"/>
      <c r="E23" s="57">
        <f>SUM(E13:E22)</f>
        <v>58900351</v>
      </c>
      <c r="F23" s="54"/>
      <c r="G23" s="57">
        <f>SUM(G13:G22)</f>
        <v>456602538</v>
      </c>
      <c r="H23" s="54"/>
      <c r="I23" s="57">
        <f>SUM(I13:I22)</f>
        <v>312630599</v>
      </c>
      <c r="J23" s="54"/>
      <c r="K23" s="86">
        <f>SUM(K13:K22)</f>
        <v>828133488</v>
      </c>
      <c r="L23" s="53"/>
      <c r="P23"/>
      <c r="Q23"/>
      <c r="R23"/>
    </row>
    <row r="24" spans="2:18" s="49" customFormat="1" x14ac:dyDescent="0.25">
      <c r="C24" s="54"/>
      <c r="D24" s="54"/>
      <c r="E24" s="54"/>
      <c r="F24" s="54"/>
      <c r="G24" s="54"/>
      <c r="H24" s="54"/>
      <c r="I24" s="54"/>
      <c r="J24" s="54"/>
      <c r="K24" s="85"/>
      <c r="L24" s="53"/>
      <c r="P24"/>
      <c r="Q24"/>
      <c r="R24"/>
    </row>
    <row r="25" spans="2:18" s="49" customFormat="1" x14ac:dyDescent="0.25">
      <c r="B25" s="56" t="s">
        <v>1</v>
      </c>
      <c r="C25" s="54"/>
      <c r="D25" s="54"/>
      <c r="E25" s="54"/>
      <c r="F25" s="54"/>
      <c r="G25" s="54"/>
      <c r="H25" s="54"/>
      <c r="I25" s="54"/>
      <c r="J25" s="54"/>
      <c r="K25" s="85"/>
      <c r="L25" s="53"/>
      <c r="P25"/>
      <c r="Q25"/>
      <c r="R25"/>
    </row>
    <row r="26" spans="2:18" s="49" customFormat="1" x14ac:dyDescent="0.25">
      <c r="B26" s="60" t="s">
        <v>114</v>
      </c>
      <c r="C26" s="54">
        <f>'Trust Fund Monthly'!C37</f>
        <v>-48399144</v>
      </c>
      <c r="D26" s="54"/>
      <c r="E26" s="54">
        <f>'Trust Fund Monthly'!H79</f>
        <v>-67417414</v>
      </c>
      <c r="F26" s="54"/>
      <c r="G26" s="54">
        <f>-236892421+834</f>
        <v>-236891587</v>
      </c>
      <c r="H26" s="54"/>
      <c r="I26" s="54">
        <v>-6996977</v>
      </c>
      <c r="J26" s="54"/>
      <c r="K26" s="85">
        <f>SUM(E26:I26)</f>
        <v>-311305978</v>
      </c>
      <c r="L26" s="53"/>
      <c r="P26"/>
      <c r="Q26"/>
      <c r="R26"/>
    </row>
    <row r="27" spans="2:18" s="49" customFormat="1" x14ac:dyDescent="0.25">
      <c r="B27" s="60" t="s">
        <v>116</v>
      </c>
      <c r="C27" s="54">
        <f>'Trust Fund Monthly'!C36</f>
        <v>-17640425</v>
      </c>
      <c r="D27" s="54"/>
      <c r="E27" s="54">
        <f>'Trust Fund Monthly'!H78</f>
        <v>-17640425</v>
      </c>
      <c r="F27" s="54"/>
      <c r="G27" s="54">
        <v>-17620764</v>
      </c>
      <c r="H27" s="54"/>
      <c r="I27" s="54">
        <v>-17022713</v>
      </c>
      <c r="J27" s="54"/>
      <c r="K27" s="85">
        <f>SUM(E27:I27)</f>
        <v>-52283902</v>
      </c>
      <c r="L27" s="53"/>
      <c r="P27"/>
      <c r="Q27"/>
      <c r="R27"/>
    </row>
    <row r="28" spans="2:18" s="49" customFormat="1" x14ac:dyDescent="0.25">
      <c r="B28" s="60" t="s">
        <v>117</v>
      </c>
      <c r="C28" s="54">
        <f>'Trust Fund Monthly'!C38</f>
        <v>0</v>
      </c>
      <c r="D28" s="54"/>
      <c r="E28" s="54">
        <f>'Trust Fund Monthly'!H80</f>
        <v>0</v>
      </c>
      <c r="F28" s="54"/>
      <c r="G28" s="54">
        <v>-12751399</v>
      </c>
      <c r="H28" s="54"/>
      <c r="I28" s="54">
        <v>0</v>
      </c>
      <c r="J28" s="54"/>
      <c r="K28" s="85">
        <f>SUM(E28:I28)</f>
        <v>-12751399</v>
      </c>
      <c r="L28" s="53"/>
      <c r="P28"/>
      <c r="Q28"/>
      <c r="R28"/>
    </row>
    <row r="29" spans="2:18" s="49" customFormat="1" x14ac:dyDescent="0.25">
      <c r="B29" s="58" t="s">
        <v>100</v>
      </c>
      <c r="C29" s="55">
        <f>SUM(C26:C28)</f>
        <v>-66039569</v>
      </c>
      <c r="D29" s="54"/>
      <c r="E29" s="55">
        <f>SUM(E26:E28)</f>
        <v>-85057839</v>
      </c>
      <c r="F29" s="54"/>
      <c r="G29" s="55">
        <f>SUM(G26:G28)</f>
        <v>-267263750</v>
      </c>
      <c r="H29" s="54"/>
      <c r="I29" s="55">
        <f>SUM(I26:I28)</f>
        <v>-24019690</v>
      </c>
      <c r="J29" s="54"/>
      <c r="K29" s="87">
        <f>SUM(K26:K28)</f>
        <v>-376341279</v>
      </c>
      <c r="L29" s="53"/>
      <c r="P29"/>
      <c r="Q29"/>
      <c r="R29"/>
    </row>
    <row r="30" spans="2:18" s="49" customFormat="1" x14ac:dyDescent="0.25">
      <c r="C30" s="54"/>
      <c r="D30" s="54"/>
      <c r="E30" s="54"/>
      <c r="F30" s="54"/>
      <c r="G30" s="54"/>
      <c r="H30" s="54"/>
      <c r="I30" s="54"/>
      <c r="J30" s="54"/>
      <c r="K30" s="85"/>
      <c r="L30" s="53"/>
      <c r="P30"/>
      <c r="Q30"/>
      <c r="R30"/>
    </row>
    <row r="31" spans="2:18" s="49" customFormat="1" ht="15.75" thickBot="1" x14ac:dyDescent="0.3">
      <c r="B31" s="72" t="s">
        <v>37</v>
      </c>
      <c r="C31" s="51">
        <f>C10+C23+C29</f>
        <v>451792209</v>
      </c>
      <c r="D31" s="52"/>
      <c r="E31" s="51">
        <f>E10+E23+E29</f>
        <v>451792209</v>
      </c>
      <c r="F31" s="52"/>
      <c r="G31" s="51">
        <f>G10+G23+G29</f>
        <v>477949697</v>
      </c>
      <c r="H31" s="52"/>
      <c r="I31" s="51">
        <f>I10+I23+I29</f>
        <v>288610909</v>
      </c>
      <c r="J31" s="52"/>
      <c r="K31" s="88">
        <f>K10+K23+K29</f>
        <v>451792209</v>
      </c>
      <c r="P31"/>
      <c r="Q31"/>
      <c r="R31"/>
    </row>
    <row r="32" spans="2:18" s="49" customFormat="1" x14ac:dyDescent="0.25">
      <c r="C32" s="50"/>
      <c r="D32" s="50"/>
      <c r="E32" s="50"/>
      <c r="F32" s="50"/>
      <c r="G32" s="50"/>
      <c r="H32" s="50"/>
      <c r="I32" s="50"/>
      <c r="J32" s="50"/>
      <c r="K32" s="89"/>
      <c r="P32"/>
      <c r="Q32"/>
      <c r="R32"/>
    </row>
    <row r="33" spans="2:16" s="49" customFormat="1" x14ac:dyDescent="0.25">
      <c r="P33"/>
    </row>
    <row r="34" spans="2:16" x14ac:dyDescent="0.25">
      <c r="B34" s="48"/>
    </row>
    <row r="35" spans="2:16" x14ac:dyDescent="0.25">
      <c r="B35" s="48"/>
    </row>
    <row r="40" spans="2:16" x14ac:dyDescent="0.25">
      <c r="K40" s="95">
        <f>K31-E31+K31-C31</f>
        <v>0</v>
      </c>
    </row>
  </sheetData>
  <mergeCells count="4">
    <mergeCell ref="B2:K2"/>
    <mergeCell ref="C6:E6"/>
    <mergeCell ref="B4:K4"/>
    <mergeCell ref="B3:K3"/>
  </mergeCells>
  <conditionalFormatting sqref="K40">
    <cfRule type="cellIs" dxfId="1" priority="1" operator="notEqual">
      <formula>0</formula>
    </cfRule>
  </conditionalFormatting>
  <pageMargins left="0.7" right="0.7" top="0.75" bottom="0.75" header="0.3" footer="0.3"/>
  <pageSetup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R38"/>
  <sheetViews>
    <sheetView showGridLines="0" topLeftCell="A4" workbookViewId="0">
      <selection activeCell="A2" sqref="A2:I2"/>
    </sheetView>
  </sheetViews>
  <sheetFormatPr defaultRowHeight="15" x14ac:dyDescent="0.25"/>
  <cols>
    <col min="2" max="2" width="32" customWidth="1"/>
    <col min="3" max="3" width="13.28515625" customWidth="1"/>
    <col min="4" max="4" width="1.140625" customWidth="1"/>
    <col min="5" max="5" width="14.7109375" bestFit="1" customWidth="1"/>
    <col min="6" max="6" width="3.85546875" customWidth="1"/>
    <col min="7" max="7" width="17.7109375" bestFit="1" customWidth="1"/>
    <col min="8" max="8" width="3.85546875" customWidth="1"/>
    <col min="9" max="9" width="17.7109375" hidden="1" customWidth="1"/>
    <col min="10" max="10" width="3.5703125" hidden="1" customWidth="1"/>
    <col min="11" max="11" width="16" bestFit="1" customWidth="1"/>
    <col min="18" max="18" width="9.85546875" bestFit="1" customWidth="1"/>
  </cols>
  <sheetData>
    <row r="2" spans="2:18" ht="23.25" x14ac:dyDescent="0.35">
      <c r="B2" s="104" t="s">
        <v>21</v>
      </c>
      <c r="C2" s="104"/>
      <c r="D2" s="104"/>
      <c r="E2" s="104"/>
      <c r="F2" s="104"/>
      <c r="G2" s="104"/>
      <c r="H2" s="104"/>
      <c r="I2" s="104"/>
      <c r="J2" s="104"/>
      <c r="K2" s="104"/>
    </row>
    <row r="3" spans="2:18" x14ac:dyDescent="0.25">
      <c r="B3" s="107" t="str">
        <f>IMTFWeb!B3</f>
        <v>(Fiscal Year — July 1, 2019 to June 30, 2020)</v>
      </c>
      <c r="C3" s="107"/>
      <c r="D3" s="107"/>
      <c r="E3" s="107"/>
      <c r="F3" s="107"/>
      <c r="G3" s="107"/>
      <c r="H3" s="107"/>
      <c r="I3" s="107"/>
      <c r="J3" s="107"/>
      <c r="K3" s="107"/>
    </row>
    <row r="4" spans="2:18" ht="18.75" x14ac:dyDescent="0.3">
      <c r="B4" s="106" t="str">
        <f>IMTFWeb!B4</f>
        <v>through month of August 2019</v>
      </c>
      <c r="C4" s="106"/>
      <c r="D4" s="106"/>
      <c r="E4" s="106"/>
      <c r="F4" s="106"/>
      <c r="G4" s="106"/>
      <c r="H4" s="106"/>
      <c r="I4" s="106"/>
      <c r="J4" s="106"/>
      <c r="K4" s="106"/>
    </row>
    <row r="5" spans="2:18" s="49" customFormat="1" x14ac:dyDescent="0.25">
      <c r="K5" s="80"/>
    </row>
    <row r="6" spans="2:18" s="49" customFormat="1" x14ac:dyDescent="0.25">
      <c r="C6" s="105" t="s">
        <v>126</v>
      </c>
      <c r="D6" s="105"/>
      <c r="E6" s="105"/>
      <c r="F6" s="64"/>
      <c r="G6" s="66" t="s">
        <v>36</v>
      </c>
      <c r="H6" s="64"/>
      <c r="I6" s="66" t="s">
        <v>45</v>
      </c>
      <c r="K6" s="77" t="s">
        <v>44</v>
      </c>
    </row>
    <row r="7" spans="2:18" s="49" customFormat="1" x14ac:dyDescent="0.25">
      <c r="C7" s="73" t="s">
        <v>43</v>
      </c>
      <c r="D7" s="73"/>
      <c r="E7" s="73" t="s">
        <v>42</v>
      </c>
      <c r="F7" s="73"/>
      <c r="G7" s="73" t="s">
        <v>41</v>
      </c>
      <c r="H7" s="73"/>
      <c r="I7" s="73" t="s">
        <v>41</v>
      </c>
      <c r="J7" s="48"/>
      <c r="K7" s="77" t="s">
        <v>40</v>
      </c>
    </row>
    <row r="8" spans="2:18" s="49" customFormat="1" x14ac:dyDescent="0.25">
      <c r="C8" s="74" t="str">
        <f>IMTFWeb!C8</f>
        <v>of August</v>
      </c>
      <c r="D8" s="73"/>
      <c r="E8" s="74" t="str">
        <f>IMTFWeb!E8</f>
        <v>Year to Date</v>
      </c>
      <c r="F8" s="73"/>
      <c r="G8" s="102" t="s">
        <v>39</v>
      </c>
      <c r="H8" s="73"/>
      <c r="I8" s="74" t="s">
        <v>39</v>
      </c>
      <c r="J8" s="48"/>
      <c r="K8" s="81" t="s">
        <v>113</v>
      </c>
    </row>
    <row r="9" spans="2:18" s="49" customFormat="1" x14ac:dyDescent="0.25">
      <c r="C9" s="63"/>
      <c r="D9" s="64"/>
      <c r="E9" s="63"/>
      <c r="F9" s="64"/>
      <c r="G9" s="63"/>
      <c r="H9" s="64"/>
      <c r="I9" s="63"/>
      <c r="K9" s="82"/>
    </row>
    <row r="10" spans="2:18" s="49" customFormat="1" x14ac:dyDescent="0.25">
      <c r="B10" s="72" t="s">
        <v>38</v>
      </c>
      <c r="C10" s="62">
        <f>E23-C17-C22</f>
        <v>9868521</v>
      </c>
      <c r="D10" s="62"/>
      <c r="E10" s="62">
        <f>G23</f>
        <v>9784128</v>
      </c>
      <c r="F10" s="62"/>
      <c r="G10" s="62">
        <f>I23</f>
        <v>16507090</v>
      </c>
      <c r="H10" s="62"/>
      <c r="I10" s="62">
        <v>0</v>
      </c>
      <c r="J10" s="62"/>
      <c r="K10" s="83">
        <v>0</v>
      </c>
    </row>
    <row r="11" spans="2:18" s="49" customFormat="1" x14ac:dyDescent="0.25">
      <c r="B11" s="48"/>
      <c r="C11" s="61"/>
      <c r="D11" s="54"/>
      <c r="E11" s="61"/>
      <c r="F11" s="54"/>
      <c r="G11" s="61"/>
      <c r="H11" s="54"/>
      <c r="I11" s="61"/>
      <c r="J11" s="54"/>
      <c r="K11" s="84"/>
    </row>
    <row r="12" spans="2:18" s="49" customFormat="1" x14ac:dyDescent="0.25">
      <c r="B12" s="56" t="s">
        <v>0</v>
      </c>
      <c r="C12" s="54"/>
      <c r="D12" s="54"/>
      <c r="E12" s="54"/>
      <c r="F12" s="54"/>
      <c r="G12" s="54"/>
      <c r="H12" s="54"/>
      <c r="I12" s="54"/>
      <c r="J12" s="54"/>
      <c r="K12" s="85"/>
      <c r="L12" s="53"/>
    </row>
    <row r="13" spans="2:18" s="49" customFormat="1" x14ac:dyDescent="0.25">
      <c r="B13" s="60" t="s">
        <v>26</v>
      </c>
      <c r="C13" s="54">
        <f>'Safety Maint Acct Monthly'!C10</f>
        <v>2169250</v>
      </c>
      <c r="D13" s="54"/>
      <c r="E13" s="54">
        <f>'Safety Maint Acct Monthly'!H36</f>
        <v>2169250</v>
      </c>
      <c r="F13" s="54"/>
      <c r="G13" s="54">
        <v>20072347</v>
      </c>
      <c r="H13" s="54"/>
      <c r="I13" s="54">
        <v>16456211</v>
      </c>
      <c r="J13" s="54"/>
      <c r="K13" s="85">
        <f>SUM(E13:I13)</f>
        <v>38697808</v>
      </c>
      <c r="L13" s="53"/>
      <c r="R13" s="50"/>
    </row>
    <row r="14" spans="2:18" s="49" customFormat="1" x14ac:dyDescent="0.25">
      <c r="B14" s="59" t="s">
        <v>27</v>
      </c>
      <c r="C14" s="54"/>
      <c r="D14" s="54"/>
      <c r="E14" s="54"/>
      <c r="F14" s="54"/>
      <c r="G14" s="54"/>
      <c r="H14" s="54"/>
      <c r="I14" s="54"/>
      <c r="J14" s="54"/>
      <c r="K14" s="85"/>
      <c r="L14" s="53"/>
      <c r="R14" s="50"/>
    </row>
    <row r="15" spans="2:18" s="49" customFormat="1" x14ac:dyDescent="0.25">
      <c r="B15" s="58" t="s">
        <v>28</v>
      </c>
      <c r="C15" s="54">
        <f>'Safety Maint Acct Monthly'!C14</f>
        <v>86536</v>
      </c>
      <c r="D15" s="54"/>
      <c r="E15" s="54">
        <f>'Safety Maint Acct Monthly'!H40</f>
        <v>170929</v>
      </c>
      <c r="F15" s="54"/>
      <c r="G15" s="54">
        <v>453292</v>
      </c>
      <c r="H15" s="54"/>
      <c r="I15" s="54">
        <v>50879</v>
      </c>
      <c r="J15" s="54"/>
      <c r="K15" s="85">
        <f>SUM(E15:I15)</f>
        <v>675100</v>
      </c>
      <c r="L15" s="53"/>
      <c r="R15" s="50"/>
    </row>
    <row r="16" spans="2:18" s="49" customFormat="1" x14ac:dyDescent="0.25">
      <c r="B16" s="60" t="s">
        <v>119</v>
      </c>
      <c r="C16" s="54">
        <f>'Safety Maint Acct Monthly'!C18</f>
        <v>0</v>
      </c>
      <c r="D16" s="54"/>
      <c r="E16" s="54">
        <f>'Safety Maint Acct Monthly'!H44</f>
        <v>0</v>
      </c>
      <c r="F16" s="54"/>
      <c r="G16" s="54">
        <v>12751399</v>
      </c>
      <c r="H16" s="54"/>
      <c r="I16" s="54">
        <v>0</v>
      </c>
      <c r="J16" s="54"/>
      <c r="K16" s="85">
        <f>SUM(E16:I16)</f>
        <v>12751399</v>
      </c>
      <c r="L16" s="53"/>
      <c r="R16" s="50"/>
    </row>
    <row r="17" spans="2:18" s="49" customFormat="1" x14ac:dyDescent="0.25">
      <c r="B17" s="58" t="s">
        <v>17</v>
      </c>
      <c r="C17" s="57">
        <f>SUM(C13:C16)</f>
        <v>2255786</v>
      </c>
      <c r="D17" s="54"/>
      <c r="E17" s="57">
        <f>SUM(E13:E16)</f>
        <v>2340179</v>
      </c>
      <c r="F17" s="54"/>
      <c r="G17" s="57">
        <f>SUM(G13:G16)</f>
        <v>33277038</v>
      </c>
      <c r="H17" s="54"/>
      <c r="I17" s="57">
        <f>SUM(I13:I16)</f>
        <v>16507090</v>
      </c>
      <c r="J17" s="54"/>
      <c r="K17" s="86">
        <f>SUM(K13:K16)</f>
        <v>52124307</v>
      </c>
      <c r="L17" s="53"/>
      <c r="R17" s="50"/>
    </row>
    <row r="18" spans="2:18" s="49" customFormat="1" x14ac:dyDescent="0.25">
      <c r="C18" s="54"/>
      <c r="D18" s="54"/>
      <c r="E18" s="54"/>
      <c r="F18" s="54"/>
      <c r="G18" s="54"/>
      <c r="H18" s="54"/>
      <c r="I18" s="54"/>
      <c r="J18" s="54"/>
      <c r="K18" s="85"/>
      <c r="L18" s="53"/>
      <c r="R18" s="50"/>
    </row>
    <row r="19" spans="2:18" s="49" customFormat="1" x14ac:dyDescent="0.25">
      <c r="B19" s="56" t="s">
        <v>1</v>
      </c>
      <c r="C19" s="54"/>
      <c r="D19" s="54"/>
      <c r="E19" s="54"/>
      <c r="F19" s="54"/>
      <c r="G19" s="54"/>
      <c r="H19" s="54"/>
      <c r="I19" s="54"/>
      <c r="J19" s="54"/>
      <c r="K19" s="85"/>
      <c r="L19" s="53"/>
      <c r="R19" s="50"/>
    </row>
    <row r="20" spans="2:18" s="49" customFormat="1" x14ac:dyDescent="0.25">
      <c r="B20" s="59" t="s">
        <v>109</v>
      </c>
      <c r="C20" s="54"/>
      <c r="D20" s="54"/>
      <c r="E20" s="54"/>
      <c r="F20" s="54"/>
      <c r="G20" s="54"/>
      <c r="H20" s="54"/>
      <c r="I20" s="54"/>
      <c r="J20" s="54"/>
      <c r="K20" s="85"/>
      <c r="L20" s="53"/>
      <c r="R20" s="50"/>
    </row>
    <row r="21" spans="2:18" s="49" customFormat="1" x14ac:dyDescent="0.25">
      <c r="B21" s="99" t="s">
        <v>121</v>
      </c>
      <c r="C21" s="54"/>
      <c r="D21" s="54"/>
      <c r="E21" s="54"/>
      <c r="F21" s="54"/>
      <c r="G21" s="54"/>
      <c r="H21" s="54"/>
      <c r="I21" s="54"/>
      <c r="J21" s="54"/>
      <c r="K21" s="85"/>
      <c r="L21" s="53"/>
      <c r="R21" s="50"/>
    </row>
    <row r="22" spans="2:18" s="49" customFormat="1" x14ac:dyDescent="0.25">
      <c r="B22" s="58" t="s">
        <v>122</v>
      </c>
      <c r="C22" s="54">
        <f>'Safety Maint Acct Monthly'!C23</f>
        <v>0</v>
      </c>
      <c r="D22" s="54"/>
      <c r="E22" s="54">
        <f>'Safety Maint Acct Monthly'!H49</f>
        <v>0</v>
      </c>
      <c r="F22" s="54"/>
      <c r="G22" s="54">
        <v>-40000000</v>
      </c>
      <c r="H22" s="54"/>
      <c r="I22" s="54">
        <v>0</v>
      </c>
      <c r="J22" s="54"/>
      <c r="K22" s="85">
        <f>SUM(E22:I22)</f>
        <v>-40000000</v>
      </c>
      <c r="L22" s="53"/>
      <c r="R22" s="50"/>
    </row>
    <row r="23" spans="2:18" s="49" customFormat="1" ht="23.25" customHeight="1" thickBot="1" x14ac:dyDescent="0.3">
      <c r="B23" s="72" t="s">
        <v>37</v>
      </c>
      <c r="C23" s="51">
        <f>C10+C17+C22</f>
        <v>12124307</v>
      </c>
      <c r="D23" s="52"/>
      <c r="E23" s="51">
        <f>E10+E17+E22</f>
        <v>12124307</v>
      </c>
      <c r="F23" s="52"/>
      <c r="G23" s="51">
        <f>G10+G17+G22</f>
        <v>9784128</v>
      </c>
      <c r="H23" s="52"/>
      <c r="I23" s="51">
        <f>I10+I17-I22</f>
        <v>16507090</v>
      </c>
      <c r="J23" s="52"/>
      <c r="K23" s="88">
        <f>K10+K17+K22</f>
        <v>12124307</v>
      </c>
    </row>
    <row r="24" spans="2:18" s="49" customFormat="1" x14ac:dyDescent="0.25">
      <c r="C24" s="50"/>
      <c r="D24" s="50"/>
      <c r="E24" s="50"/>
      <c r="F24" s="50"/>
      <c r="G24" s="50"/>
      <c r="H24" s="50"/>
      <c r="I24" s="50"/>
      <c r="J24" s="50"/>
      <c r="K24" s="80"/>
    </row>
    <row r="25" spans="2:18" s="49" customFormat="1" x14ac:dyDescent="0.25"/>
    <row r="26" spans="2:18" x14ac:dyDescent="0.25">
      <c r="B26" s="48"/>
    </row>
    <row r="27" spans="2:18" x14ac:dyDescent="0.25">
      <c r="B27" s="48"/>
    </row>
    <row r="28" spans="2:18" x14ac:dyDescent="0.25">
      <c r="B28" s="48"/>
    </row>
    <row r="29" spans="2:18" x14ac:dyDescent="0.25">
      <c r="B29" s="48"/>
    </row>
    <row r="30" spans="2:18" x14ac:dyDescent="0.25">
      <c r="B30" s="48"/>
    </row>
    <row r="31" spans="2:18" x14ac:dyDescent="0.25">
      <c r="B31" s="48"/>
    </row>
    <row r="38" spans="11:11" x14ac:dyDescent="0.25">
      <c r="K38" s="95">
        <f>K23-E23+K23-C23</f>
        <v>0</v>
      </c>
    </row>
  </sheetData>
  <mergeCells count="4">
    <mergeCell ref="B2:K2"/>
    <mergeCell ref="C6:E6"/>
    <mergeCell ref="B4:K4"/>
    <mergeCell ref="B3:K3"/>
  </mergeCells>
  <conditionalFormatting sqref="K38">
    <cfRule type="cellIs" dxfId="0" priority="1" operator="notEqual">
      <formula>0</formula>
    </cfRule>
  </conditionalFormatting>
  <pageMargins left="0.7" right="0.7" top="0.75" bottom="0.75" header="0.3" footer="0.3"/>
  <pageSetup scale="8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2:Y79"/>
  <sheetViews>
    <sheetView showGridLines="0" workbookViewId="0">
      <selection activeCell="A2" sqref="A2:I2"/>
    </sheetView>
  </sheetViews>
  <sheetFormatPr defaultRowHeight="15" x14ac:dyDescent="0.25"/>
  <cols>
    <col min="1" max="1" width="19" customWidth="1"/>
    <col min="2" max="2" width="2.7109375" customWidth="1"/>
    <col min="3" max="3" width="16.140625" customWidth="1"/>
    <col min="4" max="4" width="2.42578125" customWidth="1"/>
    <col min="5" max="5" width="16.140625" customWidth="1"/>
    <col min="6" max="6" width="2.42578125" customWidth="1"/>
    <col min="7" max="7" width="15.140625" hidden="1" customWidth="1"/>
    <col min="8" max="8" width="1.7109375" hidden="1" customWidth="1"/>
    <col min="9" max="9" width="15.85546875" customWidth="1"/>
  </cols>
  <sheetData>
    <row r="2" spans="1:25" ht="18.75" x14ac:dyDescent="0.3">
      <c r="A2" s="108" t="s">
        <v>46</v>
      </c>
      <c r="B2" s="108"/>
      <c r="C2" s="108"/>
      <c r="D2" s="108"/>
      <c r="E2" s="108"/>
      <c r="F2" s="108"/>
      <c r="G2" s="108"/>
      <c r="H2" s="108"/>
      <c r="I2" s="108"/>
    </row>
    <row r="3" spans="1:25" hidden="1" x14ac:dyDescent="0.25">
      <c r="A3" s="107" t="str">
        <f>IMTFWeb!B3</f>
        <v>(Fiscal Year — July 1, 2019 to June 30, 2020)</v>
      </c>
      <c r="B3" s="107"/>
      <c r="C3" s="107"/>
      <c r="D3" s="107"/>
      <c r="E3" s="107"/>
      <c r="F3" s="107"/>
      <c r="G3" s="107"/>
      <c r="H3" s="107"/>
      <c r="I3" s="107"/>
    </row>
    <row r="4" spans="1:25" ht="18.75" x14ac:dyDescent="0.3">
      <c r="A4" s="106" t="s">
        <v>98</v>
      </c>
      <c r="B4" s="106"/>
      <c r="C4" s="106"/>
      <c r="D4" s="106"/>
      <c r="E4" s="106"/>
      <c r="F4" s="106"/>
      <c r="G4" s="106"/>
      <c r="H4" s="106"/>
      <c r="I4" s="106"/>
    </row>
    <row r="5" spans="1:25" ht="11.25" customHeight="1" x14ac:dyDescent="0.3">
      <c r="A5" s="91"/>
      <c r="B5" s="91"/>
      <c r="C5" s="91"/>
      <c r="D5" s="91"/>
      <c r="E5" s="91"/>
      <c r="F5" s="91"/>
      <c r="G5" s="91"/>
      <c r="H5" s="91"/>
      <c r="I5" s="90"/>
    </row>
    <row r="6" spans="1:25" x14ac:dyDescent="0.25">
      <c r="I6" s="77" t="s">
        <v>40</v>
      </c>
      <c r="Y6" t="s">
        <v>118</v>
      </c>
    </row>
    <row r="7" spans="1:25" ht="15.75" thickBot="1" x14ac:dyDescent="0.3">
      <c r="A7" s="76" t="s">
        <v>96</v>
      </c>
      <c r="C7" s="76" t="s">
        <v>131</v>
      </c>
      <c r="E7" s="76" t="s">
        <v>95</v>
      </c>
      <c r="F7" s="65"/>
      <c r="G7" s="76" t="s">
        <v>94</v>
      </c>
      <c r="H7" s="65"/>
      <c r="I7" s="78" t="s">
        <v>99</v>
      </c>
    </row>
    <row r="8" spans="1:25" hidden="1" x14ac:dyDescent="0.25">
      <c r="A8" t="s">
        <v>93</v>
      </c>
      <c r="C8" s="40">
        <v>0</v>
      </c>
      <c r="E8" s="40">
        <v>0</v>
      </c>
      <c r="F8" s="40"/>
      <c r="G8" s="40">
        <v>0</v>
      </c>
      <c r="H8" s="40"/>
      <c r="I8" s="40">
        <f>SUM(C8:G8)</f>
        <v>0</v>
      </c>
    </row>
    <row r="9" spans="1:25" x14ac:dyDescent="0.25">
      <c r="A9" s="75" t="s">
        <v>92</v>
      </c>
      <c r="C9" s="70">
        <v>142479</v>
      </c>
      <c r="E9" s="70">
        <v>0</v>
      </c>
      <c r="F9" s="70"/>
      <c r="G9" s="70">
        <v>179479</v>
      </c>
      <c r="H9" s="70"/>
      <c r="I9" s="92">
        <f>SUM(C9:G9)</f>
        <v>321958</v>
      </c>
    </row>
    <row r="10" spans="1:25" hidden="1" x14ac:dyDescent="0.25">
      <c r="A10" t="s">
        <v>91</v>
      </c>
      <c r="C10" s="40">
        <v>0</v>
      </c>
      <c r="E10" s="40">
        <v>0</v>
      </c>
      <c r="F10" s="40"/>
      <c r="G10" s="40">
        <v>0</v>
      </c>
      <c r="H10" s="40"/>
      <c r="I10" s="40">
        <f t="shared" ref="I10:I53" si="0">SUM(C10:G10)</f>
        <v>0</v>
      </c>
    </row>
    <row r="11" spans="1:25" x14ac:dyDescent="0.25">
      <c r="A11" s="75" t="s">
        <v>90</v>
      </c>
      <c r="C11" s="40">
        <v>444042</v>
      </c>
      <c r="E11" s="40">
        <v>371804</v>
      </c>
      <c r="F11" s="40"/>
      <c r="G11" s="40">
        <v>371055</v>
      </c>
      <c r="H11" s="40"/>
      <c r="I11" s="93">
        <f t="shared" si="0"/>
        <v>1186901</v>
      </c>
    </row>
    <row r="12" spans="1:25" hidden="1" x14ac:dyDescent="0.25">
      <c r="A12" t="s">
        <v>89</v>
      </c>
      <c r="C12" s="40">
        <v>0</v>
      </c>
      <c r="E12" s="40">
        <v>0</v>
      </c>
      <c r="F12" s="40"/>
      <c r="G12" s="40">
        <v>0</v>
      </c>
      <c r="H12" s="40"/>
      <c r="I12" s="40">
        <f t="shared" si="0"/>
        <v>0</v>
      </c>
    </row>
    <row r="13" spans="1:25" hidden="1" x14ac:dyDescent="0.25">
      <c r="A13" t="s">
        <v>88</v>
      </c>
      <c r="C13" s="40">
        <v>0</v>
      </c>
      <c r="E13" s="40">
        <v>0</v>
      </c>
      <c r="F13" s="40"/>
      <c r="G13" s="40">
        <v>0</v>
      </c>
      <c r="H13" s="40"/>
      <c r="I13" s="40">
        <f t="shared" si="0"/>
        <v>0</v>
      </c>
    </row>
    <row r="14" spans="1:25" x14ac:dyDescent="0.25">
      <c r="A14" s="75" t="s">
        <v>87</v>
      </c>
      <c r="C14" s="40">
        <v>325446</v>
      </c>
      <c r="E14" s="40">
        <v>356568</v>
      </c>
      <c r="F14" s="40"/>
      <c r="G14" s="40">
        <v>330961</v>
      </c>
      <c r="H14" s="40"/>
      <c r="I14" s="93">
        <f t="shared" si="0"/>
        <v>1012975</v>
      </c>
    </row>
    <row r="15" spans="1:25" x14ac:dyDescent="0.25">
      <c r="A15" s="75" t="s">
        <v>86</v>
      </c>
      <c r="C15" s="40">
        <v>0</v>
      </c>
      <c r="E15" s="40">
        <v>58936</v>
      </c>
      <c r="F15" s="40"/>
      <c r="G15" s="40">
        <v>0</v>
      </c>
      <c r="H15" s="40"/>
      <c r="I15" s="93">
        <f t="shared" si="0"/>
        <v>58936</v>
      </c>
    </row>
    <row r="16" spans="1:25" hidden="1" x14ac:dyDescent="0.25">
      <c r="A16" t="s">
        <v>85</v>
      </c>
      <c r="C16" s="40">
        <v>0</v>
      </c>
      <c r="E16" s="40">
        <v>0</v>
      </c>
      <c r="F16" s="40"/>
      <c r="G16" s="40">
        <v>0</v>
      </c>
      <c r="H16" s="40"/>
      <c r="I16" s="40">
        <f t="shared" si="0"/>
        <v>0</v>
      </c>
    </row>
    <row r="17" spans="1:9" x14ac:dyDescent="0.25">
      <c r="A17" s="75" t="s">
        <v>84</v>
      </c>
      <c r="C17" s="40">
        <v>3047286</v>
      </c>
      <c r="E17" s="40">
        <v>3153078</v>
      </c>
      <c r="F17" s="40"/>
      <c r="G17" s="40">
        <v>2660024</v>
      </c>
      <c r="H17" s="40"/>
      <c r="I17" s="93">
        <f t="shared" si="0"/>
        <v>8860388</v>
      </c>
    </row>
    <row r="18" spans="1:9" x14ac:dyDescent="0.25">
      <c r="A18" s="75" t="s">
        <v>83</v>
      </c>
      <c r="C18" s="40">
        <v>322498</v>
      </c>
      <c r="E18" s="40">
        <v>298238</v>
      </c>
      <c r="F18" s="40"/>
      <c r="G18" s="40">
        <v>378833</v>
      </c>
      <c r="H18" s="40"/>
      <c r="I18" s="93">
        <f t="shared" si="0"/>
        <v>999569</v>
      </c>
    </row>
    <row r="19" spans="1:9" hidden="1" x14ac:dyDescent="0.25">
      <c r="A19" t="s">
        <v>82</v>
      </c>
      <c r="C19" s="40">
        <v>0</v>
      </c>
      <c r="E19" s="40">
        <v>0</v>
      </c>
      <c r="F19" s="40"/>
      <c r="G19" s="40">
        <v>0</v>
      </c>
      <c r="H19" s="40"/>
      <c r="I19" s="40">
        <f t="shared" si="0"/>
        <v>0</v>
      </c>
    </row>
    <row r="20" spans="1:9" hidden="1" x14ac:dyDescent="0.25">
      <c r="A20" t="s">
        <v>81</v>
      </c>
      <c r="C20" s="40">
        <v>0</v>
      </c>
      <c r="E20" s="40">
        <v>0</v>
      </c>
      <c r="F20" s="40"/>
      <c r="G20" s="40">
        <v>0</v>
      </c>
      <c r="H20" s="40"/>
      <c r="I20" s="40">
        <f t="shared" si="0"/>
        <v>0</v>
      </c>
    </row>
    <row r="21" spans="1:9" hidden="1" x14ac:dyDescent="0.25">
      <c r="A21" t="s">
        <v>80</v>
      </c>
      <c r="C21" s="40">
        <v>0</v>
      </c>
      <c r="E21" s="40">
        <v>0</v>
      </c>
      <c r="F21" s="40"/>
      <c r="G21" s="40">
        <v>0</v>
      </c>
      <c r="H21" s="40"/>
      <c r="I21" s="40">
        <f t="shared" si="0"/>
        <v>0</v>
      </c>
    </row>
    <row r="22" spans="1:9" hidden="1" x14ac:dyDescent="0.25">
      <c r="A22" t="s">
        <v>79</v>
      </c>
      <c r="C22" s="40">
        <v>0</v>
      </c>
      <c r="E22" s="40">
        <v>0</v>
      </c>
      <c r="F22" s="40"/>
      <c r="G22" s="40">
        <v>0</v>
      </c>
      <c r="H22" s="40"/>
      <c r="I22" s="40">
        <f t="shared" si="0"/>
        <v>0</v>
      </c>
    </row>
    <row r="23" spans="1:9" hidden="1" x14ac:dyDescent="0.25">
      <c r="A23" t="s">
        <v>78</v>
      </c>
      <c r="C23" s="40">
        <v>0</v>
      </c>
      <c r="E23" s="40">
        <v>0</v>
      </c>
      <c r="F23" s="40"/>
      <c r="G23" s="40">
        <v>0</v>
      </c>
      <c r="H23" s="40"/>
      <c r="I23" s="40">
        <f t="shared" si="0"/>
        <v>0</v>
      </c>
    </row>
    <row r="24" spans="1:9" x14ac:dyDescent="0.25">
      <c r="A24" s="75" t="s">
        <v>77</v>
      </c>
      <c r="C24" s="40">
        <v>59079</v>
      </c>
      <c r="E24" s="40">
        <v>125402</v>
      </c>
      <c r="F24" s="40"/>
      <c r="G24" s="40">
        <v>116953</v>
      </c>
      <c r="H24" s="40"/>
      <c r="I24" s="93">
        <f t="shared" si="0"/>
        <v>301434</v>
      </c>
    </row>
    <row r="25" spans="1:9" x14ac:dyDescent="0.25">
      <c r="A25" s="75" t="s">
        <v>76</v>
      </c>
      <c r="C25" s="40">
        <v>391344</v>
      </c>
      <c r="E25" s="40">
        <v>492738</v>
      </c>
      <c r="F25" s="40"/>
      <c r="G25" s="40">
        <v>128163</v>
      </c>
      <c r="H25" s="40"/>
      <c r="I25" s="93">
        <f t="shared" si="0"/>
        <v>1012245</v>
      </c>
    </row>
    <row r="26" spans="1:9" hidden="1" x14ac:dyDescent="0.25">
      <c r="A26" t="s">
        <v>75</v>
      </c>
      <c r="C26" s="40">
        <v>0</v>
      </c>
      <c r="E26" s="40">
        <v>0</v>
      </c>
      <c r="F26" s="40"/>
      <c r="G26" s="40">
        <v>0</v>
      </c>
      <c r="H26" s="40"/>
      <c r="I26" s="40">
        <f t="shared" si="0"/>
        <v>0</v>
      </c>
    </row>
    <row r="27" spans="1:9" hidden="1" x14ac:dyDescent="0.25">
      <c r="A27" t="s">
        <v>74</v>
      </c>
      <c r="C27" s="40">
        <v>0</v>
      </c>
      <c r="E27" s="40">
        <v>0</v>
      </c>
      <c r="F27" s="40"/>
      <c r="G27" s="40">
        <v>0</v>
      </c>
      <c r="H27" s="40"/>
      <c r="I27" s="40">
        <f t="shared" si="0"/>
        <v>0</v>
      </c>
    </row>
    <row r="28" spans="1:9" x14ac:dyDescent="0.25">
      <c r="A28" s="75" t="s">
        <v>73</v>
      </c>
      <c r="C28" s="40">
        <v>550473</v>
      </c>
      <c r="E28" s="40">
        <v>331156</v>
      </c>
      <c r="F28" s="40"/>
      <c r="G28" s="40">
        <v>487292</v>
      </c>
      <c r="H28" s="40"/>
      <c r="I28" s="93">
        <f t="shared" si="0"/>
        <v>1368921</v>
      </c>
    </row>
    <row r="29" spans="1:9" hidden="1" x14ac:dyDescent="0.25">
      <c r="A29" t="s">
        <v>72</v>
      </c>
      <c r="C29" s="40">
        <v>0</v>
      </c>
      <c r="E29" s="40">
        <v>0</v>
      </c>
      <c r="F29" s="40"/>
      <c r="G29" s="40">
        <v>0</v>
      </c>
      <c r="H29" s="40"/>
      <c r="I29" s="40">
        <f t="shared" si="0"/>
        <v>0</v>
      </c>
    </row>
    <row r="30" spans="1:9" x14ac:dyDescent="0.25">
      <c r="A30" s="75" t="s">
        <v>71</v>
      </c>
      <c r="C30" s="40">
        <v>2134966</v>
      </c>
      <c r="E30" s="40">
        <v>2353341</v>
      </c>
      <c r="F30" s="40"/>
      <c r="G30" s="40">
        <v>2214305</v>
      </c>
      <c r="H30" s="40"/>
      <c r="I30" s="93">
        <f t="shared" si="0"/>
        <v>6702612</v>
      </c>
    </row>
    <row r="31" spans="1:9" x14ac:dyDescent="0.25">
      <c r="A31" s="75" t="s">
        <v>70</v>
      </c>
      <c r="C31" s="40">
        <v>0</v>
      </c>
      <c r="E31" s="40">
        <v>55149</v>
      </c>
      <c r="F31" s="40"/>
      <c r="G31" s="40">
        <v>0</v>
      </c>
      <c r="H31" s="40"/>
      <c r="I31" s="93">
        <f t="shared" si="0"/>
        <v>55149</v>
      </c>
    </row>
    <row r="32" spans="1:9" hidden="1" x14ac:dyDescent="0.25">
      <c r="A32" t="s">
        <v>69</v>
      </c>
      <c r="C32" s="40">
        <v>0</v>
      </c>
      <c r="E32" s="40">
        <v>0</v>
      </c>
      <c r="F32" s="40"/>
      <c r="G32" s="40">
        <v>0</v>
      </c>
      <c r="H32" s="40"/>
      <c r="I32" s="40">
        <f t="shared" si="0"/>
        <v>0</v>
      </c>
    </row>
    <row r="33" spans="1:9" x14ac:dyDescent="0.25">
      <c r="A33" s="75" t="s">
        <v>68</v>
      </c>
      <c r="C33" s="40">
        <v>1790835</v>
      </c>
      <c r="E33" s="40">
        <v>1852221</v>
      </c>
      <c r="F33" s="40"/>
      <c r="G33" s="40">
        <v>1842566</v>
      </c>
      <c r="H33" s="40"/>
      <c r="I33" s="93">
        <f t="shared" si="0"/>
        <v>5485622</v>
      </c>
    </row>
    <row r="34" spans="1:9" x14ac:dyDescent="0.25">
      <c r="A34" s="75" t="s">
        <v>67</v>
      </c>
      <c r="C34" s="40">
        <v>228495</v>
      </c>
      <c r="E34" s="40">
        <v>102847</v>
      </c>
      <c r="F34" s="40"/>
      <c r="G34" s="40">
        <v>0</v>
      </c>
      <c r="H34" s="40"/>
      <c r="I34" s="93">
        <f t="shared" si="0"/>
        <v>331342</v>
      </c>
    </row>
    <row r="35" spans="1:9" hidden="1" x14ac:dyDescent="0.25">
      <c r="A35" t="s">
        <v>66</v>
      </c>
      <c r="C35" s="40">
        <v>0</v>
      </c>
      <c r="E35" s="40">
        <v>0</v>
      </c>
      <c r="F35" s="40"/>
      <c r="G35" s="40">
        <v>0</v>
      </c>
      <c r="H35" s="40"/>
      <c r="I35" s="40">
        <f t="shared" si="0"/>
        <v>0</v>
      </c>
    </row>
    <row r="36" spans="1:9" x14ac:dyDescent="0.25">
      <c r="A36" s="75" t="s">
        <v>65</v>
      </c>
      <c r="C36" s="40">
        <v>140876</v>
      </c>
      <c r="E36" s="40">
        <v>182713</v>
      </c>
      <c r="F36" s="40"/>
      <c r="G36" s="40">
        <v>239869</v>
      </c>
      <c r="H36" s="40"/>
      <c r="I36" s="93">
        <f t="shared" si="0"/>
        <v>563458</v>
      </c>
    </row>
    <row r="37" spans="1:9" hidden="1" x14ac:dyDescent="0.25">
      <c r="A37" t="s">
        <v>64</v>
      </c>
      <c r="C37" s="40">
        <v>0</v>
      </c>
      <c r="E37" s="40">
        <v>0</v>
      </c>
      <c r="F37" s="40"/>
      <c r="G37" s="40">
        <v>0</v>
      </c>
      <c r="H37" s="40"/>
      <c r="I37" s="40">
        <f t="shared" si="0"/>
        <v>0</v>
      </c>
    </row>
    <row r="38" spans="1:9" hidden="1" x14ac:dyDescent="0.25">
      <c r="A38" t="s">
        <v>63</v>
      </c>
      <c r="C38" s="40">
        <v>0</v>
      </c>
      <c r="E38" s="40">
        <v>0</v>
      </c>
      <c r="F38" s="40"/>
      <c r="G38" s="40">
        <v>0</v>
      </c>
      <c r="H38" s="40"/>
      <c r="I38" s="40">
        <f t="shared" si="0"/>
        <v>0</v>
      </c>
    </row>
    <row r="39" spans="1:9" x14ac:dyDescent="0.25">
      <c r="A39" s="75" t="s">
        <v>62</v>
      </c>
      <c r="C39" s="40">
        <v>2092281</v>
      </c>
      <c r="E39" s="40">
        <v>1905245</v>
      </c>
      <c r="F39" s="40"/>
      <c r="G39" s="40">
        <v>1782290</v>
      </c>
      <c r="H39" s="40"/>
      <c r="I39" s="93">
        <f t="shared" si="0"/>
        <v>5779816</v>
      </c>
    </row>
    <row r="40" spans="1:9" hidden="1" x14ac:dyDescent="0.25">
      <c r="A40" t="s">
        <v>61</v>
      </c>
      <c r="C40" s="40">
        <v>0</v>
      </c>
      <c r="E40" s="40">
        <v>0</v>
      </c>
      <c r="F40" s="40"/>
      <c r="G40" s="40">
        <v>0</v>
      </c>
      <c r="H40" s="40"/>
      <c r="I40" s="40">
        <f t="shared" si="0"/>
        <v>0</v>
      </c>
    </row>
    <row r="41" spans="1:9" hidden="1" x14ac:dyDescent="0.25">
      <c r="A41" t="s">
        <v>60</v>
      </c>
      <c r="C41" s="40">
        <v>0</v>
      </c>
      <c r="E41" s="40">
        <v>0</v>
      </c>
      <c r="F41" s="40"/>
      <c r="G41" s="40">
        <v>0</v>
      </c>
      <c r="H41" s="40"/>
      <c r="I41" s="40">
        <f t="shared" si="0"/>
        <v>0</v>
      </c>
    </row>
    <row r="42" spans="1:9" hidden="1" x14ac:dyDescent="0.25">
      <c r="A42" t="s">
        <v>59</v>
      </c>
      <c r="C42" s="40">
        <v>0</v>
      </c>
      <c r="E42" s="40">
        <v>0</v>
      </c>
      <c r="F42" s="40"/>
      <c r="G42" s="40">
        <v>0</v>
      </c>
      <c r="H42" s="40"/>
      <c r="I42" s="40">
        <f t="shared" si="0"/>
        <v>0</v>
      </c>
    </row>
    <row r="43" spans="1:9" hidden="1" x14ac:dyDescent="0.25">
      <c r="A43" t="s">
        <v>58</v>
      </c>
      <c r="C43" s="40">
        <v>0</v>
      </c>
      <c r="E43" s="40">
        <v>0</v>
      </c>
      <c r="F43" s="40"/>
      <c r="G43" s="40">
        <v>0</v>
      </c>
      <c r="H43" s="40"/>
      <c r="I43" s="40">
        <f t="shared" si="0"/>
        <v>0</v>
      </c>
    </row>
    <row r="44" spans="1:9" hidden="1" x14ac:dyDescent="0.25">
      <c r="A44" t="s">
        <v>57</v>
      </c>
      <c r="C44" s="40">
        <v>0</v>
      </c>
      <c r="E44" s="40">
        <v>0</v>
      </c>
      <c r="F44" s="40"/>
      <c r="G44" s="40">
        <v>0</v>
      </c>
      <c r="H44" s="40"/>
      <c r="I44" s="40">
        <f t="shared" si="0"/>
        <v>0</v>
      </c>
    </row>
    <row r="45" spans="1:9" hidden="1" x14ac:dyDescent="0.25">
      <c r="A45" t="s">
        <v>56</v>
      </c>
      <c r="C45" s="40">
        <v>0</v>
      </c>
      <c r="E45" s="40">
        <v>0</v>
      </c>
      <c r="F45" s="40"/>
      <c r="G45" s="40">
        <v>0</v>
      </c>
      <c r="H45" s="40"/>
      <c r="I45" s="40">
        <f t="shared" si="0"/>
        <v>0</v>
      </c>
    </row>
    <row r="46" spans="1:9" hidden="1" x14ac:dyDescent="0.25">
      <c r="A46" t="s">
        <v>55</v>
      </c>
      <c r="C46" s="40">
        <v>0</v>
      </c>
      <c r="E46" s="40">
        <v>0</v>
      </c>
      <c r="F46" s="40"/>
      <c r="G46" s="40">
        <v>0</v>
      </c>
      <c r="H46" s="40"/>
      <c r="I46" s="40">
        <f t="shared" si="0"/>
        <v>0</v>
      </c>
    </row>
    <row r="47" spans="1:9" x14ac:dyDescent="0.25">
      <c r="A47" s="75" t="s">
        <v>54</v>
      </c>
      <c r="C47" s="40">
        <f>1410275+1</f>
        <v>1410276</v>
      </c>
      <c r="E47" s="40">
        <v>1308462</v>
      </c>
      <c r="F47" s="40"/>
      <c r="G47" s="40">
        <v>1170799</v>
      </c>
      <c r="H47" s="40"/>
      <c r="I47" s="93">
        <f t="shared" si="0"/>
        <v>3889537</v>
      </c>
    </row>
    <row r="48" spans="1:9" hidden="1" x14ac:dyDescent="0.25">
      <c r="A48" t="s">
        <v>53</v>
      </c>
      <c r="C48" s="40">
        <v>0</v>
      </c>
      <c r="E48" s="40">
        <v>0</v>
      </c>
      <c r="F48" s="40"/>
      <c r="G48" s="40">
        <v>0</v>
      </c>
      <c r="H48" s="40"/>
      <c r="I48" s="40">
        <f t="shared" si="0"/>
        <v>0</v>
      </c>
    </row>
    <row r="49" spans="1:9" x14ac:dyDescent="0.25">
      <c r="A49" s="75" t="s">
        <v>52</v>
      </c>
      <c r="C49" s="40">
        <v>1447013</v>
      </c>
      <c r="E49" s="40">
        <v>1543839</v>
      </c>
      <c r="F49" s="40"/>
      <c r="G49" s="40">
        <v>1558050</v>
      </c>
      <c r="H49" s="40"/>
      <c r="I49" s="93">
        <f t="shared" si="0"/>
        <v>4548902</v>
      </c>
    </row>
    <row r="50" spans="1:9" hidden="1" x14ac:dyDescent="0.25">
      <c r="A50" t="s">
        <v>51</v>
      </c>
      <c r="C50" s="40">
        <v>0</v>
      </c>
      <c r="E50" s="40">
        <v>0</v>
      </c>
      <c r="F50" s="40"/>
      <c r="G50" s="40">
        <v>0</v>
      </c>
      <c r="H50" s="40"/>
      <c r="I50" s="40">
        <f t="shared" si="0"/>
        <v>0</v>
      </c>
    </row>
    <row r="51" spans="1:9" hidden="1" x14ac:dyDescent="0.25">
      <c r="A51" t="s">
        <v>50</v>
      </c>
      <c r="C51" s="40">
        <v>0</v>
      </c>
      <c r="E51" s="40">
        <v>0</v>
      </c>
      <c r="F51" s="40"/>
      <c r="G51" s="40">
        <v>0</v>
      </c>
      <c r="H51" s="40"/>
      <c r="I51" s="40">
        <f t="shared" si="0"/>
        <v>0</v>
      </c>
    </row>
    <row r="52" spans="1:9" hidden="1" x14ac:dyDescent="0.25">
      <c r="A52" t="s">
        <v>49</v>
      </c>
      <c r="C52" s="40">
        <v>0</v>
      </c>
      <c r="E52" s="40">
        <v>0</v>
      </c>
      <c r="F52" s="40"/>
      <c r="G52" s="40">
        <v>0</v>
      </c>
      <c r="H52" s="40"/>
      <c r="I52" s="40">
        <f t="shared" si="0"/>
        <v>0</v>
      </c>
    </row>
    <row r="53" spans="1:9" x14ac:dyDescent="0.25">
      <c r="A53" s="75" t="s">
        <v>48</v>
      </c>
      <c r="C53" s="40">
        <v>3113036</v>
      </c>
      <c r="E53" s="40">
        <v>3129027</v>
      </c>
      <c r="F53" s="40"/>
      <c r="G53" s="40">
        <v>3562074</v>
      </c>
      <c r="H53" s="40"/>
      <c r="I53" s="93">
        <f t="shared" si="0"/>
        <v>9804137</v>
      </c>
    </row>
    <row r="54" spans="1:9" ht="15.75" thickBot="1" x14ac:dyDescent="0.3">
      <c r="A54" s="75" t="s">
        <v>102</v>
      </c>
      <c r="C54" s="69">
        <f>SUM(C8:C53)</f>
        <v>17640425</v>
      </c>
      <c r="E54" s="69">
        <f>SUM(E8:E53)</f>
        <v>17620764</v>
      </c>
      <c r="F54" s="40"/>
      <c r="G54" s="69">
        <f>SUM(G8:G53)</f>
        <v>17022713</v>
      </c>
      <c r="H54" s="40"/>
      <c r="I54" s="94">
        <f>SUM(I8:I53)</f>
        <v>52283902</v>
      </c>
    </row>
    <row r="55" spans="1:9" x14ac:dyDescent="0.25">
      <c r="E55" s="40"/>
      <c r="F55" s="40"/>
      <c r="G55" s="40"/>
      <c r="H55" s="40"/>
      <c r="I55" s="79"/>
    </row>
    <row r="56" spans="1:9" x14ac:dyDescent="0.25">
      <c r="E56" s="40"/>
      <c r="F56" s="40"/>
      <c r="G56" s="40"/>
      <c r="H56" s="40"/>
      <c r="I56" s="71"/>
    </row>
    <row r="58" spans="1:9" x14ac:dyDescent="0.25">
      <c r="A58" s="96" t="s">
        <v>103</v>
      </c>
    </row>
    <row r="76" spans="5:7" ht="24.75" customHeight="1" x14ac:dyDescent="0.25"/>
    <row r="78" spans="5:7" x14ac:dyDescent="0.25">
      <c r="E78" s="40">
        <v>17620764.449999999</v>
      </c>
      <c r="G78" s="40">
        <v>17022712.52</v>
      </c>
    </row>
    <row r="79" spans="5:7" x14ac:dyDescent="0.25">
      <c r="E79" s="40">
        <f>E54-E78</f>
        <v>0</v>
      </c>
      <c r="G79" s="40">
        <f>G54-G78</f>
        <v>0</v>
      </c>
    </row>
  </sheetData>
  <autoFilter ref="A7:I54" xr:uid="{00000000-0009-0000-0000-000003000000}">
    <filterColumn colId="8">
      <filters>
        <filter val="$321,958"/>
        <filter val="$52,283,902"/>
        <filter val="1,012,245"/>
        <filter val="1,012,975"/>
        <filter val="1,186,901"/>
        <filter val="1,368,921"/>
        <filter val="3,889,537"/>
        <filter val="301,434"/>
        <filter val="331,342"/>
        <filter val="4,548,902"/>
        <filter val="5,485,622"/>
        <filter val="5,779,816"/>
        <filter val="55,149"/>
        <filter val="563,458"/>
        <filter val="58,936"/>
        <filter val="6,702,612"/>
        <filter val="8,860,388"/>
        <filter val="9,804,137"/>
        <filter val="999,569"/>
      </filters>
    </filterColumn>
  </autoFilter>
  <mergeCells count="3">
    <mergeCell ref="A2:I2"/>
    <mergeCell ref="A4:I4"/>
    <mergeCell ref="A3:I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J85"/>
  <sheetViews>
    <sheetView showGridLines="0" zoomScaleNormal="100" workbookViewId="0">
      <selection activeCell="A2" sqref="A2:I2"/>
    </sheetView>
  </sheetViews>
  <sheetFormatPr defaultRowHeight="15" x14ac:dyDescent="0.25"/>
  <cols>
    <col min="1" max="1" width="29.7109375" customWidth="1"/>
    <col min="2" max="2" width="14.42578125" bestFit="1" customWidth="1"/>
    <col min="3" max="3" width="14" customWidth="1"/>
    <col min="4" max="4" width="14.42578125" bestFit="1" customWidth="1"/>
    <col min="5" max="6" width="14" customWidth="1"/>
    <col min="7" max="8" width="14.42578125" bestFit="1" customWidth="1"/>
    <col min="9" max="13" width="10.42578125" customWidth="1"/>
    <col min="14" max="14" width="14.42578125" bestFit="1" customWidth="1"/>
  </cols>
  <sheetData>
    <row r="1" spans="1:8" ht="18.75" x14ac:dyDescent="0.3">
      <c r="A1" s="5" t="s">
        <v>11</v>
      </c>
      <c r="B1" s="2"/>
      <c r="C1" s="2"/>
      <c r="D1" s="2"/>
      <c r="E1" s="2"/>
      <c r="F1" s="2"/>
      <c r="G1" s="2"/>
      <c r="H1" s="2"/>
    </row>
    <row r="2" spans="1:8" ht="10.5" customHeight="1" x14ac:dyDescent="0.3">
      <c r="A2" s="5"/>
      <c r="B2" s="2"/>
      <c r="C2" s="2"/>
      <c r="D2" s="2"/>
      <c r="E2" s="2"/>
      <c r="F2" s="2"/>
      <c r="G2" s="2"/>
      <c r="H2" s="2"/>
    </row>
    <row r="3" spans="1:8" ht="15.75" x14ac:dyDescent="0.25">
      <c r="A3" s="1"/>
      <c r="B3" s="109" t="s">
        <v>126</v>
      </c>
      <c r="C3" s="109"/>
      <c r="D3" s="109"/>
      <c r="E3" s="109"/>
      <c r="F3" s="109"/>
      <c r="G3" s="109"/>
    </row>
    <row r="4" spans="1:8" ht="15.75" x14ac:dyDescent="0.25">
      <c r="A4" s="6"/>
      <c r="B4" s="18">
        <v>42917</v>
      </c>
      <c r="C4" s="18">
        <v>42948</v>
      </c>
      <c r="D4" s="18">
        <v>42979</v>
      </c>
      <c r="E4" s="18">
        <v>43009</v>
      </c>
      <c r="F4" s="18">
        <v>43040</v>
      </c>
      <c r="G4" s="18">
        <v>43070</v>
      </c>
      <c r="H4" s="34" t="s">
        <v>20</v>
      </c>
    </row>
    <row r="5" spans="1:8" ht="15.75" x14ac:dyDescent="0.25">
      <c r="A5" s="8" t="s">
        <v>3</v>
      </c>
      <c r="B5" s="28">
        <v>477949697</v>
      </c>
      <c r="C5" s="28">
        <f t="shared" ref="C5:G5" si="0">IF(C33=0,0,B41)</f>
        <v>472368076</v>
      </c>
      <c r="D5" s="28">
        <f t="shared" si="0"/>
        <v>0</v>
      </c>
      <c r="E5" s="28">
        <f t="shared" si="0"/>
        <v>0</v>
      </c>
      <c r="F5" s="28">
        <f t="shared" si="0"/>
        <v>0</v>
      </c>
      <c r="G5" s="28">
        <f t="shared" si="0"/>
        <v>0</v>
      </c>
    </row>
    <row r="6" spans="1:8" ht="15.75" x14ac:dyDescent="0.25">
      <c r="A6" s="2"/>
      <c r="B6" s="10"/>
      <c r="C6" s="10"/>
      <c r="D6" s="10"/>
      <c r="E6" s="10"/>
      <c r="F6" s="10"/>
      <c r="G6" s="10"/>
    </row>
    <row r="7" spans="1:8" ht="15.75" x14ac:dyDescent="0.25">
      <c r="A7" s="4" t="s">
        <v>0</v>
      </c>
      <c r="B7" s="10"/>
      <c r="C7" s="10"/>
      <c r="D7" s="10"/>
      <c r="E7" s="10"/>
      <c r="F7" s="10"/>
      <c r="G7" s="10"/>
    </row>
    <row r="8" spans="1:8" ht="15.75" x14ac:dyDescent="0.25">
      <c r="A8" s="31" t="s">
        <v>24</v>
      </c>
      <c r="B8" s="10"/>
      <c r="C8" s="10"/>
      <c r="D8" s="10"/>
      <c r="E8" s="10"/>
      <c r="F8" s="10"/>
      <c r="G8" s="10"/>
    </row>
    <row r="9" spans="1:8" ht="15.75" x14ac:dyDescent="0.25">
      <c r="A9" s="38" t="s">
        <v>23</v>
      </c>
      <c r="B9" s="10"/>
      <c r="C9" s="10"/>
      <c r="D9" s="10"/>
      <c r="E9" s="10"/>
      <c r="F9" s="10"/>
      <c r="G9" s="10"/>
    </row>
    <row r="10" spans="1:8" ht="15.75" x14ac:dyDescent="0.25">
      <c r="A10" s="7" t="s">
        <v>4</v>
      </c>
      <c r="B10" s="10"/>
      <c r="C10" s="10"/>
      <c r="D10" s="10"/>
      <c r="E10" s="10"/>
      <c r="F10" s="10"/>
      <c r="G10" s="10"/>
    </row>
    <row r="11" spans="1:8" ht="15.75" x14ac:dyDescent="0.25">
      <c r="A11" s="3" t="s">
        <v>5</v>
      </c>
      <c r="B11" s="10">
        <v>0</v>
      </c>
      <c r="C11" s="10">
        <v>23344047</v>
      </c>
      <c r="D11" s="10">
        <v>0</v>
      </c>
      <c r="E11" s="10">
        <v>0</v>
      </c>
      <c r="F11" s="10">
        <v>0</v>
      </c>
      <c r="G11" s="10">
        <v>0</v>
      </c>
    </row>
    <row r="12" spans="1:8" ht="15.75" x14ac:dyDescent="0.25">
      <c r="A12" s="7" t="s">
        <v>13</v>
      </c>
      <c r="B12" s="10"/>
      <c r="C12" s="10"/>
      <c r="D12" s="10"/>
      <c r="E12" s="10"/>
      <c r="F12" s="10"/>
      <c r="G12" s="10"/>
    </row>
    <row r="13" spans="1:8" ht="15.75" x14ac:dyDescent="0.25">
      <c r="A13" s="3" t="s">
        <v>112</v>
      </c>
      <c r="B13" s="10">
        <v>291185</v>
      </c>
      <c r="C13" s="10">
        <v>0</v>
      </c>
      <c r="D13" s="10">
        <v>0</v>
      </c>
      <c r="E13" s="10">
        <v>0</v>
      </c>
      <c r="F13" s="10">
        <v>0</v>
      </c>
      <c r="G13" s="10">
        <v>0</v>
      </c>
    </row>
    <row r="14" spans="1:8" s="39" customFormat="1" ht="15.75" x14ac:dyDescent="0.25">
      <c r="A14" s="9" t="s">
        <v>22</v>
      </c>
      <c r="B14" s="29">
        <v>0</v>
      </c>
      <c r="C14" s="10">
        <v>121298</v>
      </c>
      <c r="D14" s="10">
        <v>0</v>
      </c>
      <c r="E14" s="10">
        <v>0</v>
      </c>
      <c r="F14" s="10">
        <v>0</v>
      </c>
      <c r="G14" s="10">
        <v>0</v>
      </c>
    </row>
    <row r="15" spans="1:8" ht="15.75" x14ac:dyDescent="0.25">
      <c r="A15" s="7" t="s">
        <v>13</v>
      </c>
      <c r="B15" s="10"/>
      <c r="C15" s="10"/>
      <c r="D15" s="10"/>
      <c r="E15" s="10"/>
      <c r="F15" s="10"/>
      <c r="G15" s="10"/>
    </row>
    <row r="16" spans="1:8" ht="15.75" x14ac:dyDescent="0.25">
      <c r="A16" s="3" t="s">
        <v>14</v>
      </c>
      <c r="B16" s="10">
        <v>0</v>
      </c>
      <c r="C16" s="10">
        <v>158940</v>
      </c>
      <c r="D16" s="10">
        <v>0</v>
      </c>
      <c r="E16" s="10">
        <v>0</v>
      </c>
      <c r="F16" s="10">
        <v>0</v>
      </c>
      <c r="G16" s="10">
        <v>0</v>
      </c>
    </row>
    <row r="17" spans="1:7" ht="15.75" x14ac:dyDescent="0.25">
      <c r="A17" s="101" t="s">
        <v>124</v>
      </c>
      <c r="B17" s="103">
        <v>18656.25</v>
      </c>
      <c r="C17" s="10">
        <v>0</v>
      </c>
      <c r="D17" s="10">
        <v>0</v>
      </c>
      <c r="E17" s="10">
        <v>0</v>
      </c>
      <c r="F17" s="10">
        <v>0</v>
      </c>
      <c r="G17" s="10">
        <v>0</v>
      </c>
    </row>
    <row r="18" spans="1:7" ht="15.75" x14ac:dyDescent="0.25">
      <c r="A18" s="9" t="s">
        <v>35</v>
      </c>
      <c r="B18" s="10">
        <v>0</v>
      </c>
      <c r="C18" s="10">
        <v>3000768</v>
      </c>
      <c r="D18" s="10">
        <v>0</v>
      </c>
      <c r="E18" s="10">
        <v>0</v>
      </c>
      <c r="F18" s="10">
        <v>0</v>
      </c>
      <c r="G18" s="10">
        <v>0</v>
      </c>
    </row>
    <row r="19" spans="1:7" ht="15.75" x14ac:dyDescent="0.25">
      <c r="A19" s="9"/>
      <c r="B19" s="10"/>
      <c r="C19" s="10"/>
      <c r="D19" s="10"/>
      <c r="E19" s="10"/>
      <c r="F19" s="10"/>
      <c r="G19" s="10"/>
    </row>
    <row r="20" spans="1:7" ht="15.75" x14ac:dyDescent="0.25">
      <c r="A20" s="31" t="s">
        <v>24</v>
      </c>
      <c r="B20" s="10"/>
      <c r="C20" s="10"/>
      <c r="D20" s="10"/>
      <c r="E20" s="10"/>
      <c r="F20" s="10"/>
      <c r="G20" s="10"/>
    </row>
    <row r="21" spans="1:7" ht="15.75" x14ac:dyDescent="0.25">
      <c r="A21" s="38" t="s">
        <v>25</v>
      </c>
      <c r="B21" s="10"/>
      <c r="C21" s="10"/>
      <c r="D21" s="10"/>
      <c r="E21" s="10"/>
      <c r="F21" s="10"/>
      <c r="G21" s="10"/>
    </row>
    <row r="22" spans="1:7" ht="15.75" x14ac:dyDescent="0.25">
      <c r="A22" s="9" t="s">
        <v>34</v>
      </c>
      <c r="B22" s="10">
        <v>11818260</v>
      </c>
      <c r="C22" s="10">
        <f>29569135-B22</f>
        <v>17750875</v>
      </c>
      <c r="D22" s="10">
        <v>0</v>
      </c>
      <c r="E22" s="10">
        <v>0</v>
      </c>
      <c r="F22" s="10">
        <v>0</v>
      </c>
      <c r="G22" s="10">
        <v>0</v>
      </c>
    </row>
    <row r="23" spans="1:7" s="39" customFormat="1" ht="15.75" x14ac:dyDescent="0.25">
      <c r="A23" s="9" t="s">
        <v>22</v>
      </c>
      <c r="B23" s="29">
        <v>239248</v>
      </c>
      <c r="C23" s="10">
        <f>408368-B23</f>
        <v>169120</v>
      </c>
      <c r="D23" s="10">
        <v>0</v>
      </c>
      <c r="E23" s="10">
        <v>0</v>
      </c>
      <c r="F23" s="10">
        <v>0</v>
      </c>
      <c r="G23" s="10">
        <v>0</v>
      </c>
    </row>
    <row r="24" spans="1:7" s="39" customFormat="1" ht="15.75" x14ac:dyDescent="0.25">
      <c r="A24" s="9"/>
      <c r="B24" s="29"/>
      <c r="C24" s="29"/>
      <c r="D24" s="29"/>
      <c r="E24" s="29"/>
      <c r="F24" s="29"/>
      <c r="G24" s="29"/>
    </row>
    <row r="25" spans="1:7" ht="15.75" x14ac:dyDescent="0.25">
      <c r="A25" s="31" t="s">
        <v>24</v>
      </c>
      <c r="B25" s="10"/>
      <c r="C25" s="10"/>
      <c r="D25" s="10"/>
      <c r="E25" s="10"/>
      <c r="F25" s="10"/>
      <c r="G25" s="10"/>
    </row>
    <row r="26" spans="1:7" ht="15.75" x14ac:dyDescent="0.25">
      <c r="A26" s="38" t="s">
        <v>29</v>
      </c>
      <c r="B26" s="10"/>
      <c r="C26" s="10"/>
      <c r="D26" s="10"/>
      <c r="E26" s="10"/>
      <c r="F26" s="10"/>
      <c r="G26" s="10"/>
    </row>
    <row r="27" spans="1:7" s="39" customFormat="1" ht="15.75" x14ac:dyDescent="0.25">
      <c r="A27" s="9" t="s">
        <v>22</v>
      </c>
      <c r="B27" s="29">
        <v>136791</v>
      </c>
      <c r="C27" s="10">
        <v>0</v>
      </c>
      <c r="D27" s="10">
        <v>0</v>
      </c>
      <c r="E27" s="10">
        <v>0</v>
      </c>
      <c r="F27" s="10">
        <v>0</v>
      </c>
      <c r="G27" s="10">
        <v>0</v>
      </c>
    </row>
    <row r="28" spans="1:7" ht="15.75" x14ac:dyDescent="0.25">
      <c r="A28" s="9"/>
      <c r="B28" s="10"/>
      <c r="C28" s="10"/>
      <c r="D28" s="10"/>
      <c r="E28" s="10"/>
      <c r="F28" s="10"/>
      <c r="G28" s="10"/>
    </row>
    <row r="29" spans="1:7" ht="15.75" x14ac:dyDescent="0.25">
      <c r="A29" s="31" t="s">
        <v>19</v>
      </c>
      <c r="B29" s="10"/>
      <c r="C29" s="10"/>
      <c r="D29" s="10"/>
      <c r="E29" s="10"/>
      <c r="F29" s="10"/>
      <c r="G29" s="10"/>
    </row>
    <row r="30" spans="1:7" x14ac:dyDescent="0.25">
      <c r="A30" s="7" t="s">
        <v>15</v>
      </c>
      <c r="B30" s="2"/>
      <c r="C30" s="2"/>
      <c r="D30" s="2"/>
      <c r="E30" s="2"/>
      <c r="F30" s="2"/>
      <c r="G30" s="2"/>
    </row>
    <row r="31" spans="1:7" ht="15.75" x14ac:dyDescent="0.25">
      <c r="A31" s="3" t="s">
        <v>16</v>
      </c>
      <c r="B31" s="103">
        <v>932508.45</v>
      </c>
      <c r="C31" s="10">
        <v>918655</v>
      </c>
      <c r="D31" s="10">
        <v>0</v>
      </c>
      <c r="E31" s="10">
        <v>0</v>
      </c>
      <c r="F31" s="10">
        <v>0</v>
      </c>
      <c r="G31" s="10">
        <v>0</v>
      </c>
    </row>
    <row r="32" spans="1:7" ht="15.75" customHeight="1" x14ac:dyDescent="0.25">
      <c r="A32" s="3"/>
      <c r="B32" s="10"/>
      <c r="C32" s="10"/>
      <c r="D32" s="10"/>
      <c r="E32" s="10"/>
      <c r="F32" s="10"/>
      <c r="G32" s="10"/>
    </row>
    <row r="33" spans="1:10" ht="15.75" x14ac:dyDescent="0.25">
      <c r="A33" s="46" t="s">
        <v>17</v>
      </c>
      <c r="B33" s="44">
        <f t="shared" ref="B33:G33" si="1">SUM(B11:B31)</f>
        <v>13436649</v>
      </c>
      <c r="C33" s="44">
        <f t="shared" si="1"/>
        <v>45463703</v>
      </c>
      <c r="D33" s="44">
        <f t="shared" si="1"/>
        <v>0</v>
      </c>
      <c r="E33" s="44">
        <f t="shared" si="1"/>
        <v>0</v>
      </c>
      <c r="F33" s="44">
        <f t="shared" si="1"/>
        <v>0</v>
      </c>
      <c r="G33" s="44">
        <f t="shared" si="1"/>
        <v>0</v>
      </c>
    </row>
    <row r="34" spans="1:10" ht="15.75" x14ac:dyDescent="0.25">
      <c r="A34" s="2"/>
      <c r="B34" s="11"/>
      <c r="C34" s="11"/>
      <c r="D34" s="11"/>
      <c r="E34" s="11"/>
      <c r="F34" s="11"/>
      <c r="G34" s="11"/>
    </row>
    <row r="35" spans="1:10" ht="15.75" x14ac:dyDescent="0.25">
      <c r="A35" s="4" t="s">
        <v>1</v>
      </c>
      <c r="B35" s="11"/>
      <c r="C35" s="11"/>
      <c r="D35" s="11"/>
      <c r="E35" s="11"/>
      <c r="F35" s="11"/>
      <c r="G35" s="11"/>
    </row>
    <row r="36" spans="1:10" ht="15.75" x14ac:dyDescent="0.25">
      <c r="A36" s="43" t="s">
        <v>33</v>
      </c>
      <c r="B36" s="11">
        <v>0</v>
      </c>
      <c r="C36" s="10">
        <v>-17640425</v>
      </c>
      <c r="D36" s="11">
        <v>0</v>
      </c>
      <c r="E36" s="11">
        <v>0</v>
      </c>
      <c r="F36" s="11">
        <v>0</v>
      </c>
      <c r="G36" s="11">
        <v>0</v>
      </c>
    </row>
    <row r="37" spans="1:10" ht="15.75" x14ac:dyDescent="0.25">
      <c r="A37" s="43" t="s">
        <v>31</v>
      </c>
      <c r="B37" s="11">
        <v>-19018270</v>
      </c>
      <c r="C37" s="10">
        <v>-48399144</v>
      </c>
      <c r="D37" s="10">
        <v>0</v>
      </c>
      <c r="E37" s="10">
        <v>0</v>
      </c>
      <c r="F37" s="10">
        <v>0</v>
      </c>
      <c r="G37" s="10">
        <v>0</v>
      </c>
    </row>
    <row r="38" spans="1:10" ht="15.75" x14ac:dyDescent="0.25">
      <c r="A38" s="43" t="s">
        <v>104</v>
      </c>
      <c r="B38" s="11">
        <v>0</v>
      </c>
      <c r="C38" s="11">
        <v>0</v>
      </c>
      <c r="D38" s="11">
        <v>0</v>
      </c>
      <c r="E38" s="11">
        <v>0</v>
      </c>
      <c r="F38" s="11">
        <v>0</v>
      </c>
      <c r="G38" s="11">
        <v>0</v>
      </c>
    </row>
    <row r="39" spans="1:10" ht="15.75" x14ac:dyDescent="0.25">
      <c r="A39" s="46" t="s">
        <v>32</v>
      </c>
      <c r="B39" s="30">
        <f>SUM(B36:B38)</f>
        <v>-19018270</v>
      </c>
      <c r="C39" s="30">
        <f t="shared" ref="C39:F39" si="2">SUM(C36:C38)</f>
        <v>-66039569</v>
      </c>
      <c r="D39" s="30">
        <f t="shared" si="2"/>
        <v>0</v>
      </c>
      <c r="E39" s="30">
        <f t="shared" si="2"/>
        <v>0</v>
      </c>
      <c r="F39" s="30">
        <f t="shared" si="2"/>
        <v>0</v>
      </c>
      <c r="G39" s="30">
        <f>SUM(G36:G38)</f>
        <v>0</v>
      </c>
    </row>
    <row r="40" spans="1:10" ht="15.75" x14ac:dyDescent="0.25">
      <c r="A40" s="2"/>
      <c r="B40" s="10"/>
      <c r="C40" s="10"/>
      <c r="D40" s="10"/>
      <c r="E40" s="10"/>
      <c r="F40" s="10"/>
      <c r="G40" s="10"/>
    </row>
    <row r="41" spans="1:10" ht="16.5" thickBot="1" x14ac:dyDescent="0.3">
      <c r="A41" s="8" t="s">
        <v>2</v>
      </c>
      <c r="B41" s="14">
        <f t="shared" ref="B41:G41" si="3">B5+B33+B39</f>
        <v>472368076</v>
      </c>
      <c r="C41" s="14">
        <f t="shared" si="3"/>
        <v>451792210</v>
      </c>
      <c r="D41" s="14">
        <f t="shared" si="3"/>
        <v>0</v>
      </c>
      <c r="E41" s="14">
        <f t="shared" si="3"/>
        <v>0</v>
      </c>
      <c r="F41" s="14">
        <f t="shared" si="3"/>
        <v>0</v>
      </c>
      <c r="G41" s="14">
        <f t="shared" si="3"/>
        <v>0</v>
      </c>
    </row>
    <row r="42" spans="1:10" ht="15.75" x14ac:dyDescent="0.25">
      <c r="A42" s="8"/>
      <c r="B42" s="37"/>
      <c r="C42" s="37"/>
      <c r="D42" s="37"/>
      <c r="E42" s="37"/>
      <c r="F42" s="37"/>
      <c r="G42" s="37"/>
    </row>
    <row r="43" spans="1:10" x14ac:dyDescent="0.25">
      <c r="A43" s="2"/>
      <c r="B43" s="2"/>
      <c r="C43" s="2"/>
      <c r="D43" s="2"/>
      <c r="E43" s="2"/>
      <c r="F43" s="2"/>
      <c r="G43" s="2"/>
      <c r="I43" s="2"/>
      <c r="J43" s="2"/>
    </row>
    <row r="44" spans="1:10" x14ac:dyDescent="0.25">
      <c r="A44" s="2"/>
      <c r="B44" s="2"/>
      <c r="C44" s="2"/>
      <c r="D44" s="2"/>
      <c r="E44" s="2"/>
      <c r="F44" s="2"/>
      <c r="G44" s="2"/>
      <c r="I44" s="2"/>
      <c r="J44" s="2"/>
    </row>
    <row r="45" spans="1:10" ht="15.75" x14ac:dyDescent="0.25">
      <c r="A45" s="1"/>
      <c r="B45" s="109" t="str">
        <f>B3</f>
        <v>Fiscal Year 2019-20</v>
      </c>
      <c r="C45" s="109"/>
      <c r="D45" s="109"/>
      <c r="E45" s="109"/>
      <c r="F45" s="109"/>
      <c r="G45" s="109"/>
      <c r="H45" s="109"/>
    </row>
    <row r="46" spans="1:10" ht="15.75" x14ac:dyDescent="0.25">
      <c r="A46" s="6"/>
      <c r="B46" s="18">
        <v>43101</v>
      </c>
      <c r="C46" s="18">
        <v>43132</v>
      </c>
      <c r="D46" s="18">
        <v>43160</v>
      </c>
      <c r="E46" s="18">
        <v>43191</v>
      </c>
      <c r="F46" s="18">
        <v>43221</v>
      </c>
      <c r="G46" s="18">
        <v>43252</v>
      </c>
      <c r="H46" s="23" t="s">
        <v>12</v>
      </c>
    </row>
    <row r="47" spans="1:10" ht="15.75" x14ac:dyDescent="0.25">
      <c r="A47" s="8" t="s">
        <v>3</v>
      </c>
      <c r="B47" s="28">
        <f>IF(B75=0,0,G41)</f>
        <v>0</v>
      </c>
      <c r="C47" s="28">
        <f>IF(C75=0,0,B83)</f>
        <v>0</v>
      </c>
      <c r="D47" s="28">
        <f>IF(D75=0,0,C83)</f>
        <v>0</v>
      </c>
      <c r="E47" s="28">
        <f>IF(E75=0,0,D83)</f>
        <v>0</v>
      </c>
      <c r="F47" s="28">
        <f>IF(F75=0,0,E83)</f>
        <v>0</v>
      </c>
      <c r="G47" s="28">
        <f>IF(G75=0,0,F83)</f>
        <v>0</v>
      </c>
      <c r="H47" s="24">
        <f>B5</f>
        <v>477949697</v>
      </c>
    </row>
    <row r="48" spans="1:10" ht="15.75" x14ac:dyDescent="0.25">
      <c r="A48" s="2"/>
      <c r="B48" s="10"/>
      <c r="C48" s="10"/>
      <c r="D48" s="10"/>
      <c r="E48" s="10"/>
      <c r="F48" s="10"/>
      <c r="G48" s="10"/>
      <c r="H48" s="16"/>
    </row>
    <row r="49" spans="1:10" ht="15.75" x14ac:dyDescent="0.25">
      <c r="A49" s="4" t="s">
        <v>0</v>
      </c>
      <c r="B49" s="10"/>
      <c r="C49" s="10"/>
      <c r="D49" s="10"/>
      <c r="E49" s="10"/>
      <c r="F49" s="10"/>
      <c r="G49" s="10"/>
      <c r="H49" s="16"/>
    </row>
    <row r="50" spans="1:10" ht="15.75" x14ac:dyDescent="0.25">
      <c r="A50" s="31" t="s">
        <v>24</v>
      </c>
      <c r="B50" s="10"/>
      <c r="C50" s="10"/>
      <c r="D50" s="10"/>
      <c r="E50" s="10"/>
      <c r="F50" s="10"/>
      <c r="G50" s="10"/>
      <c r="H50" s="16"/>
    </row>
    <row r="51" spans="1:10" ht="15.75" x14ac:dyDescent="0.25">
      <c r="A51" s="38" t="s">
        <v>23</v>
      </c>
      <c r="B51" s="10"/>
      <c r="C51" s="10"/>
      <c r="D51" s="10"/>
      <c r="E51" s="10"/>
      <c r="F51" s="10"/>
      <c r="G51" s="10"/>
      <c r="H51" s="16"/>
    </row>
    <row r="52" spans="1:10" ht="15.75" x14ac:dyDescent="0.25">
      <c r="A52" s="7" t="s">
        <v>4</v>
      </c>
      <c r="B52" s="10"/>
      <c r="C52" s="10"/>
      <c r="D52" s="10"/>
      <c r="E52" s="10"/>
      <c r="F52" s="10"/>
      <c r="G52" s="10"/>
      <c r="H52" s="16"/>
    </row>
    <row r="53" spans="1:10" ht="15.75" x14ac:dyDescent="0.25">
      <c r="A53" s="3" t="s">
        <v>5</v>
      </c>
      <c r="B53" s="10">
        <v>0</v>
      </c>
      <c r="C53" s="10">
        <v>0</v>
      </c>
      <c r="D53" s="10">
        <v>0</v>
      </c>
      <c r="E53" s="10">
        <v>0</v>
      </c>
      <c r="F53" s="10">
        <v>0</v>
      </c>
      <c r="G53" s="10">
        <v>0</v>
      </c>
      <c r="H53" s="16">
        <f>SUM(B11:G11)+SUM(B53:G53)</f>
        <v>23344047</v>
      </c>
      <c r="J53" s="40"/>
    </row>
    <row r="54" spans="1:10" ht="15.75" x14ac:dyDescent="0.25">
      <c r="A54" s="7" t="s">
        <v>13</v>
      </c>
      <c r="B54" s="10"/>
      <c r="C54" s="10"/>
      <c r="D54" s="10"/>
      <c r="E54" s="10"/>
      <c r="F54" s="10"/>
      <c r="G54" s="10"/>
      <c r="H54" s="16"/>
      <c r="J54" s="40"/>
    </row>
    <row r="55" spans="1:10" ht="15.75" x14ac:dyDescent="0.25">
      <c r="A55" s="3" t="s">
        <v>112</v>
      </c>
      <c r="B55" s="10">
        <v>0</v>
      </c>
      <c r="C55" s="10">
        <v>0</v>
      </c>
      <c r="D55" s="10">
        <v>0</v>
      </c>
      <c r="E55" s="10">
        <v>0</v>
      </c>
      <c r="F55" s="10">
        <v>0</v>
      </c>
      <c r="G55" s="10">
        <v>0</v>
      </c>
      <c r="H55" s="16">
        <f>SUM(B13:G13)+SUM(B55:G55)</f>
        <v>291185</v>
      </c>
      <c r="J55" s="40"/>
    </row>
    <row r="56" spans="1:10" ht="15.75" x14ac:dyDescent="0.25">
      <c r="A56" s="9" t="s">
        <v>22</v>
      </c>
      <c r="B56" s="10">
        <v>0</v>
      </c>
      <c r="C56" s="10">
        <v>0</v>
      </c>
      <c r="D56" s="10">
        <v>0</v>
      </c>
      <c r="E56" s="10">
        <v>0</v>
      </c>
      <c r="F56" s="10">
        <v>0</v>
      </c>
      <c r="G56" s="10">
        <v>0</v>
      </c>
      <c r="H56" s="16">
        <f>SUM(B14:G14)+SUM(B56:G56)</f>
        <v>121298</v>
      </c>
      <c r="J56" s="40"/>
    </row>
    <row r="57" spans="1:10" ht="15.75" x14ac:dyDescent="0.25">
      <c r="A57" s="7" t="s">
        <v>13</v>
      </c>
      <c r="B57" s="10"/>
      <c r="C57" s="10"/>
      <c r="D57" s="10"/>
      <c r="E57" s="10"/>
      <c r="F57" s="10"/>
      <c r="G57" s="10"/>
      <c r="H57" s="16"/>
    </row>
    <row r="58" spans="1:10" ht="15.75" x14ac:dyDescent="0.25">
      <c r="A58" s="3" t="s">
        <v>14</v>
      </c>
      <c r="B58" s="10">
        <v>0</v>
      </c>
      <c r="C58" s="10">
        <v>0</v>
      </c>
      <c r="D58" s="10">
        <v>0</v>
      </c>
      <c r="E58" s="10">
        <v>0</v>
      </c>
      <c r="F58" s="10">
        <v>0</v>
      </c>
      <c r="G58" s="10">
        <v>0</v>
      </c>
      <c r="H58" s="16">
        <f t="shared" ref="H58" si="4">SUM(B16:G16)+SUM(B58:G58)</f>
        <v>158940</v>
      </c>
      <c r="J58" s="40"/>
    </row>
    <row r="59" spans="1:10" ht="15.75" x14ac:dyDescent="0.25">
      <c r="A59" s="101" t="s">
        <v>124</v>
      </c>
      <c r="B59" s="10">
        <v>0</v>
      </c>
      <c r="C59" s="10">
        <v>0</v>
      </c>
      <c r="D59" s="10">
        <v>0</v>
      </c>
      <c r="E59" s="10">
        <v>0</v>
      </c>
      <c r="F59" s="10">
        <v>0</v>
      </c>
      <c r="G59" s="10">
        <v>0</v>
      </c>
      <c r="H59" s="16">
        <f>SUM(B17:G17)+SUM(B59:G59)</f>
        <v>18656</v>
      </c>
      <c r="J59" s="40"/>
    </row>
    <row r="60" spans="1:10" ht="15.75" x14ac:dyDescent="0.25">
      <c r="A60" s="9" t="s">
        <v>35</v>
      </c>
      <c r="B60" s="10">
        <v>0</v>
      </c>
      <c r="C60" s="10">
        <v>0</v>
      </c>
      <c r="D60" s="10">
        <v>0</v>
      </c>
      <c r="E60" s="10">
        <v>0</v>
      </c>
      <c r="F60" s="10">
        <v>0</v>
      </c>
      <c r="G60" s="10">
        <v>0</v>
      </c>
      <c r="H60" s="16">
        <f>SUM(B18:G18)+SUM(B60:G60)</f>
        <v>3000768</v>
      </c>
    </row>
    <row r="61" spans="1:10" ht="15.75" x14ac:dyDescent="0.25">
      <c r="A61" s="9"/>
      <c r="B61" s="10"/>
      <c r="C61" s="10"/>
      <c r="D61" s="10"/>
      <c r="E61" s="10"/>
      <c r="F61" s="10"/>
      <c r="G61" s="10"/>
      <c r="H61" s="16"/>
    </row>
    <row r="62" spans="1:10" ht="15.75" x14ac:dyDescent="0.25">
      <c r="A62" s="31" t="s">
        <v>24</v>
      </c>
      <c r="B62" s="10"/>
      <c r="C62" s="10"/>
      <c r="D62" s="10"/>
      <c r="E62" s="10"/>
      <c r="F62" s="10"/>
      <c r="G62" s="10"/>
      <c r="H62" s="16"/>
    </row>
    <row r="63" spans="1:10" ht="15.75" x14ac:dyDescent="0.25">
      <c r="A63" s="38" t="s">
        <v>25</v>
      </c>
      <c r="B63" s="10"/>
      <c r="C63" s="10"/>
      <c r="D63" s="10"/>
      <c r="E63" s="10"/>
      <c r="F63" s="10"/>
      <c r="G63" s="10"/>
      <c r="H63" s="16"/>
    </row>
    <row r="64" spans="1:10" ht="15.75" x14ac:dyDescent="0.25">
      <c r="A64" s="9" t="s">
        <v>34</v>
      </c>
      <c r="B64" s="10">
        <v>0</v>
      </c>
      <c r="C64" s="10">
        <v>0</v>
      </c>
      <c r="D64" s="10">
        <v>0</v>
      </c>
      <c r="E64" s="10">
        <v>0</v>
      </c>
      <c r="F64" s="10">
        <v>0</v>
      </c>
      <c r="G64" s="10">
        <v>0</v>
      </c>
      <c r="H64" s="16">
        <f>SUM(B22:G22)+SUM(B64:G64)</f>
        <v>29569135</v>
      </c>
      <c r="J64" s="40"/>
    </row>
    <row r="65" spans="1:10" ht="15.75" x14ac:dyDescent="0.25">
      <c r="A65" s="9" t="s">
        <v>22</v>
      </c>
      <c r="B65" s="10">
        <v>0</v>
      </c>
      <c r="C65" s="10">
        <v>0</v>
      </c>
      <c r="D65" s="10">
        <v>0</v>
      </c>
      <c r="E65" s="10">
        <v>0</v>
      </c>
      <c r="F65" s="10">
        <v>0</v>
      </c>
      <c r="G65" s="10">
        <v>0</v>
      </c>
      <c r="H65" s="16">
        <f>SUM(B23:G23)+SUM(B65:G65)</f>
        <v>408368</v>
      </c>
      <c r="J65" s="40"/>
    </row>
    <row r="66" spans="1:10" ht="15.75" x14ac:dyDescent="0.25">
      <c r="A66" s="9"/>
      <c r="B66" s="10"/>
      <c r="C66" s="10"/>
      <c r="D66" s="10"/>
      <c r="E66" s="10"/>
      <c r="F66" s="10"/>
      <c r="G66" s="10"/>
      <c r="H66" s="16"/>
    </row>
    <row r="67" spans="1:10" ht="15.75" x14ac:dyDescent="0.25">
      <c r="A67" s="31" t="s">
        <v>24</v>
      </c>
      <c r="B67" s="10"/>
      <c r="C67" s="10"/>
      <c r="D67" s="10"/>
      <c r="E67" s="10"/>
      <c r="F67" s="10"/>
      <c r="G67" s="10"/>
      <c r="H67" s="16"/>
    </row>
    <row r="68" spans="1:10" ht="15.75" x14ac:dyDescent="0.25">
      <c r="A68" s="38" t="s">
        <v>29</v>
      </c>
      <c r="B68" s="10"/>
      <c r="C68" s="10"/>
      <c r="D68" s="10"/>
      <c r="E68" s="10"/>
      <c r="F68" s="10"/>
      <c r="G68" s="10"/>
      <c r="H68" s="16"/>
    </row>
    <row r="69" spans="1:10" ht="15.75" x14ac:dyDescent="0.25">
      <c r="A69" s="9" t="s">
        <v>22</v>
      </c>
      <c r="B69" s="10">
        <v>0</v>
      </c>
      <c r="C69" s="10">
        <v>0</v>
      </c>
      <c r="D69" s="10">
        <v>0</v>
      </c>
      <c r="E69" s="10">
        <v>0</v>
      </c>
      <c r="F69" s="10">
        <v>0</v>
      </c>
      <c r="G69" s="10">
        <v>0</v>
      </c>
      <c r="H69" s="16">
        <f>SUM(B27:G27)+SUM(B69:G69)</f>
        <v>136791</v>
      </c>
      <c r="J69" s="40"/>
    </row>
    <row r="70" spans="1:10" ht="15.75" x14ac:dyDescent="0.25">
      <c r="A70" s="9"/>
      <c r="B70" s="10"/>
      <c r="C70" s="10"/>
      <c r="D70" s="10"/>
      <c r="E70" s="10"/>
      <c r="F70" s="10"/>
      <c r="G70" s="10"/>
      <c r="H70" s="16"/>
    </row>
    <row r="71" spans="1:10" ht="15.75" x14ac:dyDescent="0.25">
      <c r="A71" s="31" t="s">
        <v>19</v>
      </c>
      <c r="B71" s="10"/>
      <c r="C71" s="10"/>
      <c r="D71" s="10"/>
      <c r="E71" s="10"/>
      <c r="F71" s="10"/>
      <c r="G71" s="10"/>
      <c r="H71" s="16"/>
    </row>
    <row r="72" spans="1:10" ht="15.75" x14ac:dyDescent="0.25">
      <c r="A72" s="7" t="s">
        <v>15</v>
      </c>
      <c r="B72" s="2"/>
      <c r="C72" s="2"/>
      <c r="D72" s="2"/>
      <c r="E72" s="2"/>
      <c r="F72" s="2"/>
      <c r="G72" s="2"/>
      <c r="H72" s="16"/>
    </row>
    <row r="73" spans="1:10" ht="15.75" x14ac:dyDescent="0.25">
      <c r="A73" s="3" t="s">
        <v>16</v>
      </c>
      <c r="B73" s="10">
        <v>0</v>
      </c>
      <c r="C73" s="10">
        <v>0</v>
      </c>
      <c r="D73" s="10">
        <v>0</v>
      </c>
      <c r="E73" s="10">
        <v>0</v>
      </c>
      <c r="F73" s="10">
        <v>0</v>
      </c>
      <c r="G73" s="10">
        <v>0</v>
      </c>
      <c r="H73" s="16">
        <f>SUM(B31:G31)+SUM(B73:G73)</f>
        <v>1851163</v>
      </c>
      <c r="J73" s="40"/>
    </row>
    <row r="74" spans="1:10" ht="15.75" customHeight="1" x14ac:dyDescent="0.25">
      <c r="A74" s="3"/>
      <c r="B74" s="10"/>
      <c r="C74" s="10"/>
      <c r="D74" s="10"/>
      <c r="E74" s="10"/>
      <c r="F74" s="10"/>
      <c r="G74" s="10"/>
      <c r="H74" s="16"/>
      <c r="J74" s="40"/>
    </row>
    <row r="75" spans="1:10" ht="15.75" x14ac:dyDescent="0.25">
      <c r="A75" s="46" t="s">
        <v>17</v>
      </c>
      <c r="B75" s="44">
        <f t="shared" ref="B75:H75" si="5">SUM(B53:B73)</f>
        <v>0</v>
      </c>
      <c r="C75" s="44">
        <f t="shared" si="5"/>
        <v>0</v>
      </c>
      <c r="D75" s="44">
        <f t="shared" si="5"/>
        <v>0</v>
      </c>
      <c r="E75" s="44">
        <f t="shared" si="5"/>
        <v>0</v>
      </c>
      <c r="F75" s="44">
        <f t="shared" si="5"/>
        <v>0</v>
      </c>
      <c r="G75" s="44">
        <f t="shared" si="5"/>
        <v>0</v>
      </c>
      <c r="H75" s="45">
        <f t="shared" si="5"/>
        <v>58900351</v>
      </c>
    </row>
    <row r="76" spans="1:10" ht="15.75" x14ac:dyDescent="0.25">
      <c r="A76" s="2"/>
      <c r="B76" s="11"/>
      <c r="C76" s="11"/>
      <c r="D76" s="11"/>
      <c r="E76" s="11"/>
      <c r="F76" s="11"/>
      <c r="G76" s="11"/>
      <c r="H76" s="16"/>
    </row>
    <row r="77" spans="1:10" ht="15.75" x14ac:dyDescent="0.25">
      <c r="A77" s="4" t="s">
        <v>1</v>
      </c>
      <c r="H77" s="16"/>
    </row>
    <row r="78" spans="1:10" ht="15.75" x14ac:dyDescent="0.25">
      <c r="A78" s="43" t="s">
        <v>33</v>
      </c>
      <c r="B78" s="10">
        <v>0</v>
      </c>
      <c r="C78" s="10">
        <v>0</v>
      </c>
      <c r="D78" s="10">
        <v>0</v>
      </c>
      <c r="E78" s="10">
        <v>0</v>
      </c>
      <c r="F78" s="10">
        <v>0</v>
      </c>
      <c r="G78" s="10">
        <v>0</v>
      </c>
      <c r="H78" s="16">
        <f>SUM(B36:G36)+SUM(B78:G78)</f>
        <v>-17640425</v>
      </c>
    </row>
    <row r="79" spans="1:10" ht="15.75" x14ac:dyDescent="0.25">
      <c r="A79" s="43" t="s">
        <v>31</v>
      </c>
      <c r="B79" s="10">
        <v>0</v>
      </c>
      <c r="C79" s="10">
        <v>0</v>
      </c>
      <c r="D79" s="10">
        <v>0</v>
      </c>
      <c r="E79" s="10">
        <v>0</v>
      </c>
      <c r="F79" s="10">
        <v>0</v>
      </c>
      <c r="G79" s="10">
        <v>0</v>
      </c>
      <c r="H79" s="16">
        <f>SUM(B37:G37)+SUM(B79:G79)</f>
        <v>-67417414</v>
      </c>
    </row>
    <row r="80" spans="1:10" ht="15.75" x14ac:dyDescent="0.25">
      <c r="A80" s="43" t="s">
        <v>104</v>
      </c>
      <c r="B80" s="10">
        <v>0</v>
      </c>
      <c r="C80" s="10">
        <v>0</v>
      </c>
      <c r="D80" s="10">
        <v>0</v>
      </c>
      <c r="E80" s="10">
        <v>0</v>
      </c>
      <c r="F80" s="10">
        <v>0</v>
      </c>
      <c r="G80" s="10">
        <v>0</v>
      </c>
      <c r="H80" s="16">
        <f>SUM(B38:G38)+SUM(B80:G80)</f>
        <v>0</v>
      </c>
    </row>
    <row r="81" spans="1:8" ht="15.75" x14ac:dyDescent="0.25">
      <c r="A81" s="46" t="s">
        <v>32</v>
      </c>
      <c r="B81" s="47">
        <f t="shared" ref="B81:G81" si="6">SUM(B78:B80)</f>
        <v>0</v>
      </c>
      <c r="C81" s="47">
        <f t="shared" si="6"/>
        <v>0</v>
      </c>
      <c r="D81" s="47">
        <f t="shared" si="6"/>
        <v>0</v>
      </c>
      <c r="E81" s="47">
        <f t="shared" si="6"/>
        <v>0</v>
      </c>
      <c r="F81" s="47">
        <f t="shared" si="6"/>
        <v>0</v>
      </c>
      <c r="G81" s="47">
        <f t="shared" si="6"/>
        <v>0</v>
      </c>
      <c r="H81" s="26">
        <f>SUM(H78:H80)</f>
        <v>-85057839</v>
      </c>
    </row>
    <row r="82" spans="1:8" ht="15.75" x14ac:dyDescent="0.25">
      <c r="A82" s="2"/>
      <c r="B82" s="10"/>
      <c r="C82" s="10"/>
      <c r="D82" s="10"/>
      <c r="E82" s="10"/>
      <c r="F82" s="10"/>
      <c r="G82" s="10"/>
      <c r="H82" s="16"/>
    </row>
    <row r="83" spans="1:8" ht="16.5" thickBot="1" x14ac:dyDescent="0.3">
      <c r="A83" s="8" t="s">
        <v>2</v>
      </c>
      <c r="B83" s="14">
        <f t="shared" ref="B83:H83" si="7">B47+B75+B81</f>
        <v>0</v>
      </c>
      <c r="C83" s="14">
        <f t="shared" si="7"/>
        <v>0</v>
      </c>
      <c r="D83" s="14">
        <f t="shared" si="7"/>
        <v>0</v>
      </c>
      <c r="E83" s="14">
        <f t="shared" si="7"/>
        <v>0</v>
      </c>
      <c r="F83" s="14">
        <f t="shared" si="7"/>
        <v>0</v>
      </c>
      <c r="G83" s="14">
        <f t="shared" si="7"/>
        <v>0</v>
      </c>
      <c r="H83" s="15">
        <f t="shared" si="7"/>
        <v>451792209</v>
      </c>
    </row>
    <row r="84" spans="1:8" x14ac:dyDescent="0.25">
      <c r="A84" s="2"/>
      <c r="B84" s="2"/>
      <c r="C84" s="2"/>
      <c r="D84" s="2"/>
      <c r="E84" s="2"/>
      <c r="F84" s="2"/>
      <c r="G84" s="2"/>
      <c r="H84" s="2"/>
    </row>
    <row r="85" spans="1:8" x14ac:dyDescent="0.25">
      <c r="A85" s="21"/>
      <c r="B85" s="2"/>
    </row>
  </sheetData>
  <mergeCells count="2">
    <mergeCell ref="B3:G3"/>
    <mergeCell ref="B45:H45"/>
  </mergeCells>
  <pageMargins left="0.7" right="0.7" top="0.75" bottom="0.75" header="0.3" footer="0.3"/>
  <pageSetup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H56"/>
  <sheetViews>
    <sheetView showGridLines="0" topLeftCell="A16" workbookViewId="0">
      <selection activeCell="A2" sqref="A2:I2"/>
    </sheetView>
  </sheetViews>
  <sheetFormatPr defaultRowHeight="14.25" x14ac:dyDescent="0.25"/>
  <cols>
    <col min="1" max="1" width="33.7109375" style="2" customWidth="1"/>
    <col min="2" max="7" width="13.7109375" style="2" customWidth="1"/>
    <col min="8" max="8" width="14.85546875" style="2" customWidth="1"/>
    <col min="9" max="16384" width="9.140625" style="2"/>
  </cols>
  <sheetData>
    <row r="1" spans="1:8" ht="18.75" x14ac:dyDescent="0.3">
      <c r="A1" s="5" t="s">
        <v>6</v>
      </c>
    </row>
    <row r="2" spans="1:8" ht="8.25" customHeight="1" x14ac:dyDescent="0.3">
      <c r="A2" s="5"/>
    </row>
    <row r="3" spans="1:8" ht="15.75" x14ac:dyDescent="0.25">
      <c r="A3" s="1"/>
      <c r="B3" s="109" t="s">
        <v>126</v>
      </c>
      <c r="C3" s="109"/>
      <c r="D3" s="109"/>
      <c r="E3" s="109"/>
      <c r="F3" s="109"/>
      <c r="G3" s="109"/>
    </row>
    <row r="4" spans="1:8" s="6" customFormat="1" ht="15.75" x14ac:dyDescent="0.25">
      <c r="B4" s="18">
        <v>42917</v>
      </c>
      <c r="C4" s="18">
        <v>42948</v>
      </c>
      <c r="D4" s="18">
        <v>42979</v>
      </c>
      <c r="E4" s="18">
        <v>43009</v>
      </c>
      <c r="F4" s="18">
        <v>43040</v>
      </c>
      <c r="G4" s="18">
        <v>43070</v>
      </c>
      <c r="H4" s="34" t="s">
        <v>20</v>
      </c>
    </row>
    <row r="5" spans="1:8" ht="15.75" x14ac:dyDescent="0.25">
      <c r="A5" s="8" t="s">
        <v>3</v>
      </c>
      <c r="B5" s="28">
        <v>9784128</v>
      </c>
      <c r="C5" s="28">
        <f>IF(C19=0,0,B25)</f>
        <v>9868521</v>
      </c>
      <c r="D5" s="28">
        <f t="shared" ref="D5:F5" si="0">IF(D19=0,0,C25)</f>
        <v>0</v>
      </c>
      <c r="E5" s="28">
        <f t="shared" si="0"/>
        <v>0</v>
      </c>
      <c r="F5" s="28">
        <f t="shared" si="0"/>
        <v>0</v>
      </c>
      <c r="G5" s="28">
        <f>IF(G19=0,0,F25)</f>
        <v>0</v>
      </c>
    </row>
    <row r="6" spans="1:8" ht="15.75" x14ac:dyDescent="0.25">
      <c r="B6" s="10"/>
      <c r="C6" s="10"/>
      <c r="D6" s="10"/>
      <c r="E6" s="10"/>
      <c r="F6" s="10"/>
      <c r="G6" s="10"/>
    </row>
    <row r="7" spans="1:8" ht="15.75" x14ac:dyDescent="0.25">
      <c r="A7" s="4" t="s">
        <v>0</v>
      </c>
      <c r="B7" s="10"/>
      <c r="C7" s="10"/>
      <c r="D7" s="10"/>
      <c r="E7" s="10"/>
      <c r="F7" s="10"/>
      <c r="G7" s="10"/>
    </row>
    <row r="8" spans="1:8" ht="15.75" x14ac:dyDescent="0.25">
      <c r="A8" s="31" t="s">
        <v>24</v>
      </c>
      <c r="B8" s="10"/>
      <c r="C8" s="10"/>
      <c r="D8" s="10"/>
      <c r="E8" s="10"/>
      <c r="F8" s="10"/>
      <c r="G8" s="10"/>
    </row>
    <row r="9" spans="1:8" ht="15.75" x14ac:dyDescent="0.25">
      <c r="A9" s="38" t="s">
        <v>23</v>
      </c>
      <c r="B9" s="10"/>
      <c r="C9" s="10"/>
      <c r="D9" s="10"/>
      <c r="E9" s="10"/>
      <c r="F9" s="10"/>
      <c r="G9" s="10"/>
    </row>
    <row r="10" spans="1:8" ht="15.75" x14ac:dyDescent="0.25">
      <c r="A10" s="9" t="s">
        <v>26</v>
      </c>
      <c r="B10" s="10">
        <v>0</v>
      </c>
      <c r="C10" s="10">
        <v>2169250</v>
      </c>
      <c r="D10" s="10">
        <v>0</v>
      </c>
      <c r="E10" s="10">
        <v>0</v>
      </c>
      <c r="F10" s="10">
        <v>0</v>
      </c>
      <c r="G10" s="10">
        <v>0</v>
      </c>
    </row>
    <row r="11" spans="1:8" ht="15.75" x14ac:dyDescent="0.25">
      <c r="A11" s="9"/>
      <c r="B11" s="10"/>
      <c r="C11" s="10"/>
      <c r="D11" s="10"/>
      <c r="E11" s="29"/>
      <c r="F11" s="29"/>
      <c r="G11" s="10"/>
    </row>
    <row r="12" spans="1:8" ht="15.75" x14ac:dyDescent="0.25">
      <c r="A12" s="35" t="s">
        <v>19</v>
      </c>
      <c r="B12" s="10"/>
      <c r="C12" s="10"/>
      <c r="D12" s="10"/>
      <c r="E12" s="29"/>
      <c r="F12" s="29"/>
      <c r="G12" s="10"/>
    </row>
    <row r="13" spans="1:8" ht="15.75" x14ac:dyDescent="0.25">
      <c r="A13" s="7" t="s">
        <v>27</v>
      </c>
      <c r="B13" s="10"/>
      <c r="C13" s="10"/>
      <c r="D13" s="10"/>
      <c r="E13" s="29"/>
      <c r="F13" s="29"/>
      <c r="G13" s="10"/>
    </row>
    <row r="14" spans="1:8" ht="15.75" x14ac:dyDescent="0.25">
      <c r="A14" s="3" t="s">
        <v>28</v>
      </c>
      <c r="B14" s="10">
        <v>84393</v>
      </c>
      <c r="C14" s="10">
        <f>170929-B14</f>
        <v>86536</v>
      </c>
      <c r="D14" s="10">
        <v>0</v>
      </c>
      <c r="E14" s="10">
        <v>0</v>
      </c>
      <c r="F14" s="10">
        <v>0</v>
      </c>
      <c r="G14" s="10">
        <v>0</v>
      </c>
    </row>
    <row r="15" spans="1:8" ht="15.75" x14ac:dyDescent="0.25">
      <c r="A15" s="3"/>
      <c r="B15" s="10"/>
      <c r="C15" s="10"/>
      <c r="D15" s="10"/>
      <c r="E15" s="10"/>
      <c r="F15" s="10"/>
      <c r="G15" s="10"/>
    </row>
    <row r="16" spans="1:8" ht="15.75" x14ac:dyDescent="0.25">
      <c r="A16" s="35" t="s">
        <v>105</v>
      </c>
      <c r="B16" s="10"/>
      <c r="C16" s="10"/>
      <c r="D16" s="10"/>
      <c r="E16" s="10"/>
      <c r="F16" s="10"/>
      <c r="G16" s="10"/>
    </row>
    <row r="17" spans="1:8" ht="15.75" x14ac:dyDescent="0.25">
      <c r="A17" s="7" t="s">
        <v>106</v>
      </c>
      <c r="B17" s="10"/>
      <c r="C17" s="10"/>
      <c r="D17" s="10"/>
      <c r="E17" s="10"/>
      <c r="F17" s="10"/>
      <c r="G17" s="10"/>
    </row>
    <row r="18" spans="1:8" ht="15.75" x14ac:dyDescent="0.25">
      <c r="A18" s="3" t="s">
        <v>107</v>
      </c>
      <c r="B18" s="10">
        <v>0</v>
      </c>
      <c r="C18" s="10">
        <v>0</v>
      </c>
      <c r="D18" s="10">
        <v>0</v>
      </c>
      <c r="E18" s="10">
        <v>0</v>
      </c>
      <c r="F18" s="10">
        <v>0</v>
      </c>
      <c r="G18" s="10">
        <v>0</v>
      </c>
    </row>
    <row r="19" spans="1:8" ht="15.75" x14ac:dyDescent="0.25">
      <c r="A19" s="32" t="s">
        <v>17</v>
      </c>
      <c r="B19" s="30">
        <f>SUM(B10:B18)</f>
        <v>84393</v>
      </c>
      <c r="C19" s="30">
        <f t="shared" ref="C19:G19" si="1">SUM(C10:C18)</f>
        <v>2255786</v>
      </c>
      <c r="D19" s="30">
        <f t="shared" si="1"/>
        <v>0</v>
      </c>
      <c r="E19" s="30">
        <f t="shared" si="1"/>
        <v>0</v>
      </c>
      <c r="F19" s="30">
        <f t="shared" si="1"/>
        <v>0</v>
      </c>
      <c r="G19" s="30">
        <f t="shared" si="1"/>
        <v>0</v>
      </c>
    </row>
    <row r="20" spans="1:8" ht="15.75" x14ac:dyDescent="0.25">
      <c r="B20" s="11"/>
      <c r="C20" s="11"/>
      <c r="D20" s="11"/>
      <c r="E20" s="11"/>
      <c r="F20" s="11"/>
      <c r="G20" s="11"/>
    </row>
    <row r="21" spans="1:8" ht="15.75" x14ac:dyDescent="0.25">
      <c r="A21" s="35" t="s">
        <v>1</v>
      </c>
      <c r="B21" s="11"/>
      <c r="C21" s="11"/>
      <c r="D21" s="11"/>
      <c r="E21" s="11"/>
      <c r="F21" s="11"/>
      <c r="G21" s="11"/>
    </row>
    <row r="22" spans="1:8" ht="15.75" x14ac:dyDescent="0.25">
      <c r="A22" s="59" t="s">
        <v>109</v>
      </c>
      <c r="B22" s="11"/>
      <c r="C22" s="11"/>
      <c r="D22" s="11"/>
      <c r="E22" s="11"/>
      <c r="F22" s="11"/>
      <c r="G22" s="11"/>
    </row>
    <row r="23" spans="1:8" ht="15.75" x14ac:dyDescent="0.25">
      <c r="A23" s="58" t="s">
        <v>110</v>
      </c>
      <c r="B23" s="10">
        <v>0</v>
      </c>
      <c r="C23" s="10">
        <v>0</v>
      </c>
      <c r="D23" s="10">
        <v>0</v>
      </c>
      <c r="E23" s="10">
        <v>0</v>
      </c>
      <c r="F23" s="10">
        <v>0</v>
      </c>
      <c r="G23" s="10">
        <v>0</v>
      </c>
    </row>
    <row r="24" spans="1:8" ht="15.75" x14ac:dyDescent="0.25">
      <c r="B24" s="10"/>
      <c r="C24" s="10"/>
      <c r="D24" s="10"/>
      <c r="E24" s="10"/>
      <c r="F24" s="10"/>
      <c r="G24" s="10"/>
    </row>
    <row r="25" spans="1:8" ht="16.5" thickBot="1" x14ac:dyDescent="0.3">
      <c r="A25" s="8" t="s">
        <v>2</v>
      </c>
      <c r="B25" s="36">
        <f t="shared" ref="B25:G25" si="2">B5+B19+B23</f>
        <v>9868521</v>
      </c>
      <c r="C25" s="36">
        <f t="shared" si="2"/>
        <v>12124307</v>
      </c>
      <c r="D25" s="36">
        <f t="shared" si="2"/>
        <v>0</v>
      </c>
      <c r="E25" s="36">
        <f t="shared" si="2"/>
        <v>0</v>
      </c>
      <c r="F25" s="36">
        <f t="shared" si="2"/>
        <v>0</v>
      </c>
      <c r="G25" s="36">
        <f t="shared" si="2"/>
        <v>0</v>
      </c>
    </row>
    <row r="27" spans="1:8" ht="15.75" x14ac:dyDescent="0.25">
      <c r="C27" s="12"/>
      <c r="D27" s="12"/>
      <c r="E27" s="12"/>
      <c r="F27" s="12"/>
      <c r="G27" s="12"/>
    </row>
    <row r="29" spans="1:8" ht="15.75" x14ac:dyDescent="0.25">
      <c r="B29" s="109" t="str">
        <f>B3</f>
        <v>Fiscal Year 2019-20</v>
      </c>
      <c r="C29" s="109"/>
      <c r="D29" s="109"/>
      <c r="E29" s="109"/>
      <c r="F29" s="109"/>
      <c r="G29" s="109"/>
      <c r="H29" s="33"/>
    </row>
    <row r="30" spans="1:8" ht="15.75" x14ac:dyDescent="0.25">
      <c r="B30" s="18">
        <v>43101</v>
      </c>
      <c r="C30" s="18">
        <v>43132</v>
      </c>
      <c r="D30" s="18">
        <v>43160</v>
      </c>
      <c r="E30" s="18">
        <v>43191</v>
      </c>
      <c r="F30" s="18">
        <v>43221</v>
      </c>
      <c r="G30" s="18">
        <v>43252</v>
      </c>
      <c r="H30" s="23" t="s">
        <v>12</v>
      </c>
    </row>
    <row r="31" spans="1:8" ht="15.75" x14ac:dyDescent="0.25">
      <c r="A31" s="8" t="s">
        <v>3</v>
      </c>
      <c r="B31" s="28">
        <f>IF(B45=0,0,G25)</f>
        <v>0</v>
      </c>
      <c r="C31" s="28">
        <f>IF(C45=0,0,B51)</f>
        <v>0</v>
      </c>
      <c r="D31" s="28">
        <f>IF(D45=0,0,C51)</f>
        <v>0</v>
      </c>
      <c r="E31" s="28">
        <f>IF(E45=0,0,D51)</f>
        <v>0</v>
      </c>
      <c r="F31" s="28">
        <f>IF(F45=0,0,E51)</f>
        <v>0</v>
      </c>
      <c r="G31" s="28">
        <f>IF(G45=0,0,F51)</f>
        <v>0</v>
      </c>
      <c r="H31" s="28">
        <f>B5</f>
        <v>9784128</v>
      </c>
    </row>
    <row r="32" spans="1:8" ht="15.75" x14ac:dyDescent="0.25">
      <c r="B32" s="10"/>
      <c r="C32" s="10"/>
      <c r="D32" s="10"/>
      <c r="E32" s="10"/>
      <c r="F32" s="10"/>
      <c r="G32" s="10"/>
      <c r="H32" s="10"/>
    </row>
    <row r="33" spans="1:8" ht="15.75" x14ac:dyDescent="0.25">
      <c r="A33" s="4" t="s">
        <v>0</v>
      </c>
      <c r="B33" s="10"/>
      <c r="C33" s="10"/>
      <c r="D33" s="10"/>
      <c r="E33" s="10"/>
      <c r="F33" s="10"/>
      <c r="G33" s="10"/>
      <c r="H33" s="10"/>
    </row>
    <row r="34" spans="1:8" ht="15.75" x14ac:dyDescent="0.25">
      <c r="A34" s="31" t="s">
        <v>24</v>
      </c>
      <c r="B34" s="10"/>
      <c r="C34" s="10"/>
      <c r="D34" s="10"/>
      <c r="E34" s="10"/>
      <c r="F34" s="10"/>
      <c r="G34" s="10"/>
      <c r="H34" s="10"/>
    </row>
    <row r="35" spans="1:8" ht="15.75" x14ac:dyDescent="0.25">
      <c r="A35" s="38" t="s">
        <v>23</v>
      </c>
      <c r="B35" s="10"/>
      <c r="C35" s="10"/>
      <c r="D35" s="10"/>
      <c r="E35" s="10"/>
      <c r="F35" s="10"/>
      <c r="G35" s="10"/>
      <c r="H35" s="10"/>
    </row>
    <row r="36" spans="1:8" ht="15.75" x14ac:dyDescent="0.25">
      <c r="A36" s="9" t="s">
        <v>26</v>
      </c>
      <c r="B36" s="10">
        <v>0</v>
      </c>
      <c r="C36" s="10">
        <v>0</v>
      </c>
      <c r="D36" s="10">
        <v>0</v>
      </c>
      <c r="E36" s="10">
        <v>0</v>
      </c>
      <c r="F36" s="10">
        <v>0</v>
      </c>
      <c r="G36" s="10">
        <v>0</v>
      </c>
      <c r="H36" s="10">
        <f>SUM(B10:G10)+SUM(B36:G36)</f>
        <v>2169250</v>
      </c>
    </row>
    <row r="37" spans="1:8" ht="15.75" x14ac:dyDescent="0.25">
      <c r="A37" s="9"/>
      <c r="B37" s="10"/>
      <c r="C37" s="10"/>
      <c r="D37" s="10"/>
      <c r="E37" s="10"/>
      <c r="F37" s="10"/>
      <c r="G37" s="10"/>
      <c r="H37" s="10"/>
    </row>
    <row r="38" spans="1:8" ht="15.75" x14ac:dyDescent="0.25">
      <c r="A38" s="35" t="s">
        <v>19</v>
      </c>
      <c r="B38" s="10"/>
      <c r="C38" s="10"/>
      <c r="D38" s="10"/>
      <c r="E38" s="10"/>
      <c r="F38" s="10"/>
      <c r="G38" s="10"/>
      <c r="H38" s="10"/>
    </row>
    <row r="39" spans="1:8" ht="15.75" x14ac:dyDescent="0.25">
      <c r="A39" s="7" t="s">
        <v>27</v>
      </c>
      <c r="B39" s="10"/>
      <c r="C39" s="10"/>
      <c r="D39" s="10"/>
      <c r="E39" s="10"/>
      <c r="F39" s="10"/>
      <c r="G39" s="10"/>
      <c r="H39" s="10"/>
    </row>
    <row r="40" spans="1:8" ht="15.75" x14ac:dyDescent="0.25">
      <c r="A40" s="3" t="s">
        <v>28</v>
      </c>
      <c r="B40" s="10">
        <v>0</v>
      </c>
      <c r="C40" s="10">
        <v>0</v>
      </c>
      <c r="D40" s="10">
        <v>0</v>
      </c>
      <c r="E40" s="10">
        <v>0</v>
      </c>
      <c r="F40" s="10">
        <v>0</v>
      </c>
      <c r="G40" s="10">
        <v>0</v>
      </c>
      <c r="H40" s="10">
        <f>SUM(B14:G14)+SUM(B40:G40)</f>
        <v>170929</v>
      </c>
    </row>
    <row r="41" spans="1:8" ht="15.75" x14ac:dyDescent="0.25">
      <c r="A41" s="3"/>
      <c r="B41" s="10"/>
      <c r="C41" s="10"/>
      <c r="D41" s="10"/>
      <c r="E41" s="10"/>
      <c r="F41" s="10"/>
      <c r="G41" s="10"/>
      <c r="H41" s="10"/>
    </row>
    <row r="42" spans="1:8" ht="15.75" x14ac:dyDescent="0.25">
      <c r="A42" s="35" t="s">
        <v>105</v>
      </c>
      <c r="B42" s="10"/>
      <c r="C42" s="10"/>
      <c r="D42" s="10"/>
      <c r="E42" s="10"/>
      <c r="F42" s="10"/>
      <c r="G42" s="10"/>
      <c r="H42" s="10"/>
    </row>
    <row r="43" spans="1:8" ht="15.75" x14ac:dyDescent="0.25">
      <c r="A43" s="7" t="s">
        <v>106</v>
      </c>
      <c r="B43" s="10"/>
      <c r="C43" s="10"/>
      <c r="D43" s="10"/>
      <c r="E43" s="10"/>
      <c r="F43" s="10"/>
      <c r="G43" s="10"/>
      <c r="H43" s="10"/>
    </row>
    <row r="44" spans="1:8" ht="15.75" x14ac:dyDescent="0.25">
      <c r="A44" s="3" t="s">
        <v>107</v>
      </c>
      <c r="B44" s="10">
        <v>0</v>
      </c>
      <c r="C44" s="10">
        <v>0</v>
      </c>
      <c r="D44" s="10">
        <v>0</v>
      </c>
      <c r="E44" s="10">
        <v>0</v>
      </c>
      <c r="F44" s="10">
        <v>0</v>
      </c>
      <c r="G44" s="10">
        <v>0</v>
      </c>
      <c r="H44" s="10">
        <f>SUM(B18:G18)+SUM(B44:G44)</f>
        <v>0</v>
      </c>
    </row>
    <row r="45" spans="1:8" ht="15.75" x14ac:dyDescent="0.25">
      <c r="A45" s="32" t="s">
        <v>17</v>
      </c>
      <c r="B45" s="30">
        <f>SUM(B36:B44)</f>
        <v>0</v>
      </c>
      <c r="C45" s="30">
        <f t="shared" ref="C45:G45" si="3">SUM(C36:C44)</f>
        <v>0</v>
      </c>
      <c r="D45" s="30">
        <f t="shared" si="3"/>
        <v>0</v>
      </c>
      <c r="E45" s="30">
        <f>SUM(E36:E44)</f>
        <v>0</v>
      </c>
      <c r="F45" s="30">
        <f t="shared" si="3"/>
        <v>0</v>
      </c>
      <c r="G45" s="30">
        <f t="shared" si="3"/>
        <v>0</v>
      </c>
      <c r="H45" s="30">
        <f>SUM(H36:H44)</f>
        <v>2340179</v>
      </c>
    </row>
    <row r="46" spans="1:8" ht="15.75" x14ac:dyDescent="0.25">
      <c r="A46"/>
      <c r="B46" s="11"/>
      <c r="C46" s="11"/>
      <c r="D46" s="11"/>
      <c r="E46" s="11"/>
      <c r="F46" s="11"/>
      <c r="G46" s="11"/>
      <c r="H46" s="11"/>
    </row>
    <row r="47" spans="1:8" ht="15.75" x14ac:dyDescent="0.25">
      <c r="A47" s="35" t="s">
        <v>1</v>
      </c>
      <c r="B47" s="11"/>
      <c r="C47" s="11"/>
      <c r="D47" s="11"/>
      <c r="E47" s="11"/>
      <c r="F47" s="11"/>
      <c r="G47" s="11"/>
      <c r="H47" s="11"/>
    </row>
    <row r="48" spans="1:8" ht="15.75" x14ac:dyDescent="0.25">
      <c r="A48" s="59" t="s">
        <v>109</v>
      </c>
      <c r="B48" s="11"/>
      <c r="C48" s="11"/>
      <c r="D48" s="11"/>
      <c r="E48" s="11"/>
      <c r="F48" s="11"/>
      <c r="G48" s="11"/>
      <c r="H48" s="11"/>
    </row>
    <row r="49" spans="1:8" ht="15.75" x14ac:dyDescent="0.25">
      <c r="A49" s="58" t="s">
        <v>110</v>
      </c>
      <c r="B49" s="10">
        <v>0</v>
      </c>
      <c r="C49" s="10">
        <v>0</v>
      </c>
      <c r="D49" s="10">
        <v>0</v>
      </c>
      <c r="E49" s="10">
        <v>0</v>
      </c>
      <c r="F49" s="10">
        <v>0</v>
      </c>
      <c r="G49" s="10">
        <v>0</v>
      </c>
      <c r="H49" s="10">
        <f>SUM(B23:G23)+SUM(B49:G49)</f>
        <v>0</v>
      </c>
    </row>
    <row r="50" spans="1:8" ht="15.75" x14ac:dyDescent="0.25">
      <c r="B50" s="10"/>
      <c r="C50" s="10"/>
      <c r="D50" s="10"/>
      <c r="E50" s="10"/>
      <c r="F50" s="10"/>
      <c r="G50" s="10"/>
      <c r="H50" s="10"/>
    </row>
    <row r="51" spans="1:8" ht="16.5" thickBot="1" x14ac:dyDescent="0.3">
      <c r="A51" s="8" t="s">
        <v>2</v>
      </c>
      <c r="B51" s="36">
        <f t="shared" ref="B51:G51" si="4">B31+B45+B49</f>
        <v>0</v>
      </c>
      <c r="C51" s="36">
        <f t="shared" si="4"/>
        <v>0</v>
      </c>
      <c r="D51" s="36">
        <f t="shared" si="4"/>
        <v>0</v>
      </c>
      <c r="E51" s="36">
        <f>E31+E45+E49</f>
        <v>0</v>
      </c>
      <c r="F51" s="36">
        <f t="shared" si="4"/>
        <v>0</v>
      </c>
      <c r="G51" s="36">
        <f t="shared" si="4"/>
        <v>0</v>
      </c>
      <c r="H51" s="36">
        <f>H31+H45+H49</f>
        <v>12124307</v>
      </c>
    </row>
    <row r="52" spans="1:8" ht="15" x14ac:dyDescent="0.25">
      <c r="A52"/>
    </row>
    <row r="53" spans="1:8" ht="15" x14ac:dyDescent="0.25">
      <c r="A53"/>
    </row>
    <row r="54" spans="1:8" x14ac:dyDescent="0.25">
      <c r="A54" s="32" t="s">
        <v>17</v>
      </c>
    </row>
    <row r="56" spans="1:8" x14ac:dyDescent="0.25">
      <c r="A56" s="8" t="s">
        <v>1</v>
      </c>
    </row>
  </sheetData>
  <mergeCells count="2">
    <mergeCell ref="B3:G3"/>
    <mergeCell ref="B29:G29"/>
  </mergeCells>
  <pageMargins left="0.7" right="0.7" top="0.75" bottom="0.75" header="0.3" footer="0.3"/>
  <pageSetup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0"/>
  <sheetViews>
    <sheetView showGridLines="0" zoomScaleNormal="100" workbookViewId="0">
      <selection activeCell="A2" sqref="A2:I2"/>
    </sheetView>
  </sheetViews>
  <sheetFormatPr defaultRowHeight="14.25" x14ac:dyDescent="0.25"/>
  <cols>
    <col min="1" max="1" width="34.140625" style="2" customWidth="1"/>
    <col min="2" max="2" width="19.42578125" style="2" customWidth="1"/>
    <col min="3" max="3" width="14.140625" style="2" customWidth="1"/>
    <col min="4" max="5" width="13.28515625" style="2" bestFit="1" customWidth="1"/>
    <col min="6" max="6" width="14.42578125" style="2" bestFit="1" customWidth="1"/>
    <col min="7" max="7" width="14.140625" style="2" customWidth="1"/>
    <col min="8" max="12" width="10.5703125" style="2" hidden="1" customWidth="1"/>
    <col min="13" max="13" width="14.28515625" style="2" customWidth="1"/>
    <col min="14" max="14" width="4.42578125" style="19" customWidth="1"/>
    <col min="15" max="16" width="9.42578125" style="2" bestFit="1" customWidth="1"/>
    <col min="17" max="16384" width="9.140625" style="2"/>
  </cols>
  <sheetData>
    <row r="1" spans="1:18" ht="18.75" x14ac:dyDescent="0.3">
      <c r="A1" s="112" t="s">
        <v>11</v>
      </c>
      <c r="B1" s="112"/>
      <c r="C1" s="112"/>
      <c r="R1" s="97"/>
    </row>
    <row r="2" spans="1:18" ht="18.75" x14ac:dyDescent="0.3">
      <c r="A2" s="111" t="str">
        <f>"Period "&amp;MONTH(Date!B1)+6+(ROUNDUP(MONTH(Date!B1)/6,0)-1)*-12&amp;" - "&amp;TEXT(Date!B1,"mmmm yyyy")</f>
        <v>Period 2 - August 2019</v>
      </c>
      <c r="B2" s="111"/>
      <c r="C2" s="111"/>
      <c r="O2" s="97"/>
      <c r="P2" s="98"/>
      <c r="R2" s="97"/>
    </row>
    <row r="3" spans="1:18" ht="18.75" x14ac:dyDescent="0.3">
      <c r="A3" s="42"/>
      <c r="O3" s="97"/>
      <c r="P3" s="98"/>
      <c r="R3" s="97"/>
    </row>
    <row r="4" spans="1:18" ht="15.75" x14ac:dyDescent="0.25">
      <c r="A4" s="1"/>
      <c r="B4" s="110" t="str">
        <f>"Fiscal Year "&amp;YEAR(Date!B1)+ROUNDUP(MONTH(Date!B1)/6,0)-2&amp;"-"&amp;RIGHT(YEAR(Date!B1)+ROUNDUP(MONTH(Date!B1)/6,0)-1,2)</f>
        <v>Fiscal Year 2019-20</v>
      </c>
      <c r="C4" s="110"/>
      <c r="H4"/>
      <c r="I4"/>
      <c r="J4"/>
      <c r="K4"/>
      <c r="L4"/>
      <c r="O4" s="97"/>
      <c r="P4" s="98"/>
      <c r="R4" s="97"/>
    </row>
    <row r="5" spans="1:18" s="6" customFormat="1" ht="15.75" x14ac:dyDescent="0.25">
      <c r="B5" s="23" t="s">
        <v>12</v>
      </c>
      <c r="C5" s="23" t="s">
        <v>18</v>
      </c>
      <c r="D5" s="2"/>
      <c r="E5" s="2"/>
      <c r="F5" s="2"/>
      <c r="G5" s="2"/>
      <c r="H5" s="18">
        <v>43132</v>
      </c>
      <c r="I5" s="18">
        <v>43160</v>
      </c>
      <c r="J5" s="18">
        <v>43191</v>
      </c>
      <c r="K5" s="18">
        <v>43221</v>
      </c>
      <c r="L5" s="18">
        <v>43252</v>
      </c>
      <c r="M5" s="2"/>
      <c r="N5" s="19"/>
      <c r="O5" s="97"/>
      <c r="P5" s="98"/>
      <c r="R5" s="97"/>
    </row>
    <row r="6" spans="1:18" ht="15.75" x14ac:dyDescent="0.25">
      <c r="A6" s="8" t="s">
        <v>3</v>
      </c>
      <c r="B6" s="24">
        <f>+'Trust Fund Monthly'!H47</f>
        <v>477949697</v>
      </c>
      <c r="C6" s="27"/>
      <c r="H6" s="12">
        <f>IF(H21=0,0,G25)</f>
        <v>0</v>
      </c>
      <c r="I6" s="12">
        <f>IF(I21=0,0,H25)</f>
        <v>0</v>
      </c>
      <c r="J6" s="12">
        <f>IF(J21=0,0,I25)</f>
        <v>0</v>
      </c>
      <c r="K6" s="12">
        <f>IF(K21=0,0,J25)</f>
        <v>0</v>
      </c>
      <c r="L6" s="12">
        <f>IF(L21=0,0,K25)</f>
        <v>0</v>
      </c>
      <c r="O6" s="97"/>
      <c r="P6" s="98"/>
      <c r="R6" s="97"/>
    </row>
    <row r="7" spans="1:18" ht="15.75" x14ac:dyDescent="0.25">
      <c r="B7" s="16"/>
      <c r="C7" s="27"/>
      <c r="H7" s="10"/>
      <c r="I7" s="10"/>
      <c r="J7" s="10"/>
      <c r="K7" s="10"/>
      <c r="L7" s="10"/>
      <c r="O7" s="97"/>
      <c r="P7" s="98"/>
      <c r="R7" s="97"/>
    </row>
    <row r="8" spans="1:18" ht="15.75" x14ac:dyDescent="0.25">
      <c r="A8" s="4" t="s">
        <v>0</v>
      </c>
      <c r="B8" s="16"/>
      <c r="C8" s="27"/>
      <c r="H8" s="10"/>
      <c r="I8" s="10"/>
      <c r="J8" s="10"/>
      <c r="K8" s="10"/>
      <c r="L8" s="10"/>
      <c r="O8" s="97"/>
      <c r="P8" s="98"/>
      <c r="R8" s="97"/>
    </row>
    <row r="9" spans="1:18" ht="15.75" x14ac:dyDescent="0.25">
      <c r="A9" s="7" t="s">
        <v>4</v>
      </c>
      <c r="B9" s="16"/>
      <c r="C9" s="27"/>
      <c r="H9" s="10"/>
      <c r="I9" s="10"/>
      <c r="J9" s="10"/>
      <c r="K9" s="10"/>
      <c r="L9" s="10"/>
      <c r="O9" s="97"/>
      <c r="P9" s="98"/>
      <c r="R9" s="97"/>
    </row>
    <row r="10" spans="1:18" ht="15.75" x14ac:dyDescent="0.25">
      <c r="A10" s="3" t="s">
        <v>5</v>
      </c>
      <c r="B10" s="16">
        <f>+'Trust Fund Monthly'!H53</f>
        <v>23344047</v>
      </c>
      <c r="C10" s="27" t="s">
        <v>8</v>
      </c>
      <c r="H10" s="12">
        <v>0</v>
      </c>
      <c r="I10" s="12">
        <v>0</v>
      </c>
      <c r="J10" s="12">
        <v>0</v>
      </c>
      <c r="K10" s="12">
        <v>0</v>
      </c>
      <c r="L10" s="12">
        <v>0</v>
      </c>
      <c r="O10" s="97"/>
      <c r="P10" s="98"/>
      <c r="R10" s="97"/>
    </row>
    <row r="11" spans="1:18" ht="15.75" x14ac:dyDescent="0.25">
      <c r="A11" s="7" t="s">
        <v>13</v>
      </c>
      <c r="B11" s="16"/>
      <c r="C11" s="27"/>
      <c r="H11" s="12"/>
      <c r="I11" s="12"/>
      <c r="J11" s="12"/>
      <c r="K11" s="12"/>
      <c r="L11" s="12"/>
      <c r="O11" s="97"/>
      <c r="P11" s="98"/>
      <c r="R11" s="97"/>
    </row>
    <row r="12" spans="1:18" ht="15.75" x14ac:dyDescent="0.25">
      <c r="A12" s="3" t="s">
        <v>112</v>
      </c>
      <c r="B12" s="16">
        <f>+'Trust Fund Monthly'!H55</f>
        <v>291185</v>
      </c>
      <c r="C12" s="27" t="s">
        <v>8</v>
      </c>
      <c r="H12" s="12"/>
      <c r="I12" s="12"/>
      <c r="J12" s="12"/>
      <c r="K12" s="12"/>
      <c r="L12" s="12"/>
      <c r="O12" s="97"/>
      <c r="P12" s="98"/>
      <c r="R12" s="97"/>
    </row>
    <row r="13" spans="1:18" ht="15.75" x14ac:dyDescent="0.25">
      <c r="A13" s="9" t="s">
        <v>22</v>
      </c>
      <c r="B13" s="16">
        <f>+'Trust Fund Monthly'!H56+'Trust Fund Monthly'!H65+'Trust Fund Monthly'!H69</f>
        <v>666457</v>
      </c>
      <c r="C13" s="27" t="s">
        <v>30</v>
      </c>
      <c r="H13" s="10">
        <v>0</v>
      </c>
      <c r="I13" s="10">
        <v>0</v>
      </c>
      <c r="J13" s="10">
        <v>0</v>
      </c>
      <c r="K13" s="10">
        <v>0</v>
      </c>
      <c r="L13" s="10">
        <v>0</v>
      </c>
      <c r="O13" s="97"/>
      <c r="P13" s="98"/>
      <c r="R13" s="97"/>
    </row>
    <row r="14" spans="1:18" ht="15.75" x14ac:dyDescent="0.25">
      <c r="A14" s="7" t="s">
        <v>13</v>
      </c>
      <c r="B14" s="16"/>
      <c r="C14" s="27"/>
      <c r="G14"/>
      <c r="H14" s="10"/>
      <c r="I14" s="10"/>
      <c r="J14" s="10"/>
      <c r="K14" s="10"/>
      <c r="L14" s="10"/>
      <c r="N14" s="20"/>
      <c r="O14" s="97"/>
      <c r="P14" s="98"/>
    </row>
    <row r="15" spans="1:18" ht="15.75" x14ac:dyDescent="0.25">
      <c r="A15" s="3" t="s">
        <v>14</v>
      </c>
      <c r="B15" s="16">
        <f>+'Trust Fund Monthly'!H58</f>
        <v>158940</v>
      </c>
      <c r="C15" s="27" t="s">
        <v>8</v>
      </c>
      <c r="G15"/>
      <c r="H15" s="10"/>
      <c r="I15" s="10"/>
      <c r="J15" s="10"/>
      <c r="K15" s="10"/>
      <c r="L15" s="10"/>
      <c r="O15" s="97"/>
      <c r="P15" s="98"/>
    </row>
    <row r="16" spans="1:18" ht="15.75" x14ac:dyDescent="0.25">
      <c r="A16" s="101" t="s">
        <v>124</v>
      </c>
      <c r="B16" s="16">
        <f>+'Trust Fund Monthly'!H59</f>
        <v>18656</v>
      </c>
      <c r="C16" s="27" t="s">
        <v>8</v>
      </c>
      <c r="G16"/>
      <c r="H16" s="10"/>
      <c r="I16" s="10"/>
      <c r="J16" s="10"/>
      <c r="K16" s="10"/>
      <c r="L16" s="10"/>
      <c r="O16" s="97"/>
      <c r="P16" s="98"/>
    </row>
    <row r="17" spans="1:16" ht="15.75" x14ac:dyDescent="0.25">
      <c r="A17" s="9" t="s">
        <v>35</v>
      </c>
      <c r="B17" s="16">
        <f>+'Trust Fund Monthly'!H60</f>
        <v>3000768</v>
      </c>
      <c r="C17" s="27" t="s">
        <v>8</v>
      </c>
      <c r="G17"/>
      <c r="H17" s="10"/>
      <c r="I17" s="10"/>
      <c r="J17" s="10"/>
      <c r="K17" s="10"/>
      <c r="L17" s="10"/>
      <c r="O17" s="97"/>
      <c r="P17" s="98"/>
    </row>
    <row r="18" spans="1:16" ht="15.75" x14ac:dyDescent="0.25">
      <c r="A18" s="9" t="s">
        <v>123</v>
      </c>
      <c r="B18" s="16">
        <f>+'Trust Fund Monthly'!H64</f>
        <v>29569135</v>
      </c>
      <c r="C18" s="27" t="s">
        <v>10</v>
      </c>
      <c r="D18"/>
      <c r="E18"/>
      <c r="F18"/>
      <c r="G18"/>
      <c r="H18" s="10">
        <v>0</v>
      </c>
      <c r="I18" s="10">
        <v>0</v>
      </c>
      <c r="J18" s="10">
        <v>0</v>
      </c>
      <c r="K18" s="10">
        <v>0</v>
      </c>
      <c r="L18" s="10">
        <v>0</v>
      </c>
    </row>
    <row r="19" spans="1:16" ht="15.75" x14ac:dyDescent="0.25">
      <c r="A19" s="7" t="s">
        <v>15</v>
      </c>
      <c r="B19" s="16"/>
      <c r="C19" s="27"/>
      <c r="D19"/>
      <c r="E19"/>
      <c r="F19"/>
      <c r="G19"/>
      <c r="H19" s="10"/>
      <c r="I19" s="10"/>
      <c r="J19" s="10"/>
      <c r="K19" s="10"/>
      <c r="L19" s="10"/>
    </row>
    <row r="20" spans="1:16" ht="15.75" x14ac:dyDescent="0.25">
      <c r="A20" s="3" t="s">
        <v>16</v>
      </c>
      <c r="B20" s="16">
        <f>+'Trust Fund Monthly'!H73</f>
        <v>1851163</v>
      </c>
      <c r="C20" s="27" t="s">
        <v>9</v>
      </c>
      <c r="D20"/>
      <c r="E20"/>
      <c r="F20"/>
      <c r="G20"/>
      <c r="H20" s="10">
        <v>0</v>
      </c>
      <c r="I20" s="10">
        <v>0</v>
      </c>
      <c r="J20" s="10">
        <v>0</v>
      </c>
      <c r="K20" s="10">
        <v>0</v>
      </c>
      <c r="L20" s="10">
        <v>0</v>
      </c>
    </row>
    <row r="21" spans="1:16" ht="15.75" x14ac:dyDescent="0.25">
      <c r="A21" s="32" t="s">
        <v>17</v>
      </c>
      <c r="B21" s="26">
        <f>SUM(B10:B20)</f>
        <v>58900351</v>
      </c>
      <c r="C21" s="27"/>
      <c r="D21"/>
      <c r="E21"/>
      <c r="F21"/>
      <c r="G21"/>
      <c r="H21" s="13">
        <f>SUM(H10:H20)</f>
        <v>0</v>
      </c>
      <c r="I21" s="13">
        <f>SUM(I10:I20)</f>
        <v>0</v>
      </c>
      <c r="J21" s="13">
        <f>SUM(J10:J20)</f>
        <v>0</v>
      </c>
      <c r="K21" s="13">
        <f>SUM(K10:K20)</f>
        <v>0</v>
      </c>
      <c r="L21" s="13">
        <f>SUM(L10:L20)</f>
        <v>0</v>
      </c>
    </row>
    <row r="22" spans="1:16" ht="15.75" x14ac:dyDescent="0.25">
      <c r="B22" s="16"/>
      <c r="C22" s="27"/>
      <c r="D22"/>
      <c r="E22"/>
      <c r="F22"/>
      <c r="G22"/>
      <c r="H22" s="11"/>
      <c r="I22" s="11"/>
      <c r="J22" s="11"/>
      <c r="K22" s="11"/>
      <c r="L22" s="11"/>
    </row>
    <row r="23" spans="1:16" ht="15.75" x14ac:dyDescent="0.25">
      <c r="A23" s="8" t="s">
        <v>1</v>
      </c>
      <c r="B23" s="16">
        <f>+'Trust Fund Monthly'!H81</f>
        <v>-85057839</v>
      </c>
      <c r="C23" s="27"/>
      <c r="D23"/>
      <c r="E23"/>
      <c r="F23"/>
      <c r="G23"/>
      <c r="H23" s="12">
        <v>0</v>
      </c>
      <c r="I23" s="12">
        <v>0</v>
      </c>
      <c r="J23" s="12">
        <v>0</v>
      </c>
      <c r="K23" s="12">
        <v>0</v>
      </c>
      <c r="L23" s="12">
        <v>0</v>
      </c>
    </row>
    <row r="24" spans="1:16" ht="15.75" x14ac:dyDescent="0.25">
      <c r="B24" s="16"/>
      <c r="C24" s="27"/>
      <c r="D24"/>
      <c r="E24"/>
      <c r="F24"/>
      <c r="G24"/>
      <c r="H24" s="10"/>
      <c r="I24" s="10"/>
      <c r="J24" s="10"/>
      <c r="K24" s="10"/>
      <c r="L24" s="10"/>
    </row>
    <row r="25" spans="1:16" ht="16.5" thickBot="1" x14ac:dyDescent="0.3">
      <c r="A25" s="8" t="s">
        <v>2</v>
      </c>
      <c r="B25" s="25">
        <f>B6+B21+B23</f>
        <v>451792209</v>
      </c>
      <c r="C25" s="27"/>
      <c r="D25"/>
      <c r="E25"/>
      <c r="F25"/>
      <c r="G25"/>
      <c r="H25" s="14">
        <f>H6+H21+H23</f>
        <v>0</v>
      </c>
      <c r="I25" s="14">
        <f>I6+I21+I23</f>
        <v>0</v>
      </c>
      <c r="J25" s="14">
        <f>J6+J21+J23</f>
        <v>0</v>
      </c>
      <c r="K25" s="14">
        <f>K6+K21+K23</f>
        <v>0</v>
      </c>
      <c r="L25" s="14">
        <f>L6+L21+L23</f>
        <v>0</v>
      </c>
    </row>
    <row r="26" spans="1:16" x14ac:dyDescent="0.25">
      <c r="M26" s="17"/>
    </row>
    <row r="27" spans="1:16" x14ac:dyDescent="0.25">
      <c r="A27" s="21"/>
    </row>
    <row r="29" spans="1:16" x14ac:dyDescent="0.25">
      <c r="B29" s="22">
        <f>B25-'Trust Fund Monthly'!H83</f>
        <v>0</v>
      </c>
    </row>
    <row r="30" spans="1:16" x14ac:dyDescent="0.25">
      <c r="B30" s="100"/>
    </row>
  </sheetData>
  <mergeCells count="3">
    <mergeCell ref="B4:C4"/>
    <mergeCell ref="A2:C2"/>
    <mergeCell ref="A1:C1"/>
  </mergeCells>
  <printOptions horizontalCentered="1"/>
  <pageMargins left="0.7" right="0.7" top="0.75" bottom="0.75" header="0.3" footer="0.3"/>
  <pageSetup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21"/>
  <sheetViews>
    <sheetView showGridLines="0" zoomScaleNormal="100" workbookViewId="0">
      <selection activeCell="A2" sqref="A2:I2"/>
    </sheetView>
  </sheetViews>
  <sheetFormatPr defaultRowHeight="15" x14ac:dyDescent="0.25"/>
  <cols>
    <col min="1" max="1" width="33.140625" customWidth="1"/>
    <col min="2" max="2" width="19.42578125" customWidth="1"/>
    <col min="3" max="3" width="14.140625" customWidth="1"/>
    <col min="4" max="6" width="13.28515625" bestFit="1" customWidth="1"/>
    <col min="7" max="7" width="14.42578125" bestFit="1" customWidth="1"/>
    <col min="8" max="8" width="13.5703125" bestFit="1" customWidth="1"/>
  </cols>
  <sheetData>
    <row r="1" spans="1:3" ht="18.75" x14ac:dyDescent="0.3">
      <c r="A1" s="112" t="s">
        <v>6</v>
      </c>
      <c r="B1" s="112"/>
      <c r="C1" s="112"/>
    </row>
    <row r="2" spans="1:3" ht="18.75" x14ac:dyDescent="0.3">
      <c r="A2" s="113" t="str">
        <f>'Trust Fund YTD'!A2:C2</f>
        <v>Period 2 - August 2019</v>
      </c>
      <c r="B2" s="111"/>
      <c r="C2" s="111"/>
    </row>
    <row r="3" spans="1:3" ht="18.75" x14ac:dyDescent="0.3">
      <c r="A3" s="41"/>
    </row>
    <row r="4" spans="1:3" ht="15.75" x14ac:dyDescent="0.25">
      <c r="B4" s="110" t="str">
        <f>'Trust Fund YTD'!B4:C4</f>
        <v>Fiscal Year 2019-20</v>
      </c>
      <c r="C4" s="110"/>
    </row>
    <row r="5" spans="1:3" ht="15.75" x14ac:dyDescent="0.25">
      <c r="B5" s="23" t="s">
        <v>12</v>
      </c>
      <c r="C5" s="23" t="s">
        <v>18</v>
      </c>
    </row>
    <row r="6" spans="1:3" ht="15.75" x14ac:dyDescent="0.25">
      <c r="A6" s="8" t="s">
        <v>3</v>
      </c>
      <c r="B6" s="24">
        <f>'Safety Maint Acct Monthly'!H31</f>
        <v>9784128</v>
      </c>
      <c r="C6" s="27"/>
    </row>
    <row r="7" spans="1:3" ht="15.75" x14ac:dyDescent="0.25">
      <c r="A7" s="2"/>
      <c r="B7" s="16"/>
      <c r="C7" s="27"/>
    </row>
    <row r="8" spans="1:3" ht="15.75" x14ac:dyDescent="0.25">
      <c r="A8" s="4" t="s">
        <v>0</v>
      </c>
      <c r="B8" s="16"/>
      <c r="C8" s="27"/>
    </row>
    <row r="9" spans="1:3" ht="15.75" x14ac:dyDescent="0.25">
      <c r="A9" s="9" t="s">
        <v>7</v>
      </c>
      <c r="B9" s="16">
        <f>'Safety Maint Acct Monthly'!H36</f>
        <v>2169250</v>
      </c>
      <c r="C9" s="27" t="s">
        <v>8</v>
      </c>
    </row>
    <row r="10" spans="1:3" ht="15.75" x14ac:dyDescent="0.25">
      <c r="A10" s="7" t="s">
        <v>15</v>
      </c>
      <c r="B10" s="16"/>
      <c r="C10" s="27"/>
    </row>
    <row r="11" spans="1:3" ht="15.75" x14ac:dyDescent="0.25">
      <c r="A11" s="3" t="s">
        <v>21</v>
      </c>
      <c r="B11" s="16">
        <f>'Safety Maint Acct Monthly'!H40</f>
        <v>170929</v>
      </c>
      <c r="C11" s="27" t="s">
        <v>9</v>
      </c>
    </row>
    <row r="12" spans="1:3" ht="15.75" x14ac:dyDescent="0.25">
      <c r="A12" s="60" t="s">
        <v>108</v>
      </c>
      <c r="B12" s="16">
        <f>'Safety Maint Acct Monthly'!H44</f>
        <v>0</v>
      </c>
      <c r="C12" s="27" t="s">
        <v>111</v>
      </c>
    </row>
    <row r="13" spans="1:3" ht="15.75" x14ac:dyDescent="0.25">
      <c r="A13" s="32" t="s">
        <v>17</v>
      </c>
      <c r="B13" s="26">
        <f>SUM(B9:B12)</f>
        <v>2340179</v>
      </c>
      <c r="C13" s="27"/>
    </row>
    <row r="14" spans="1:3" ht="15.75" x14ac:dyDescent="0.25">
      <c r="A14" s="2"/>
      <c r="B14" s="16"/>
      <c r="C14" s="27"/>
    </row>
    <row r="15" spans="1:3" ht="15.75" x14ac:dyDescent="0.25">
      <c r="A15" s="8" t="s">
        <v>1</v>
      </c>
      <c r="B15" s="16">
        <f>'Safety Maint Acct Monthly'!H49</f>
        <v>0</v>
      </c>
      <c r="C15" s="27"/>
    </row>
    <row r="16" spans="1:3" ht="15.75" x14ac:dyDescent="0.25">
      <c r="A16" s="2"/>
      <c r="B16" s="16"/>
      <c r="C16" s="27"/>
    </row>
    <row r="17" spans="1:3" ht="16.5" thickBot="1" x14ac:dyDescent="0.3">
      <c r="A17" s="8" t="s">
        <v>2</v>
      </c>
      <c r="B17" s="25">
        <f>B6+B13+B15</f>
        <v>12124307</v>
      </c>
      <c r="C17" s="27"/>
    </row>
    <row r="18" spans="1:3" x14ac:dyDescent="0.25">
      <c r="A18" s="2"/>
      <c r="B18" s="2"/>
      <c r="C18" s="2"/>
    </row>
    <row r="21" spans="1:3" x14ac:dyDescent="0.25">
      <c r="B21" s="22">
        <f>+B17-'Safety Maint Acct Monthly'!H51</f>
        <v>0</v>
      </c>
    </row>
  </sheetData>
  <mergeCells count="3">
    <mergeCell ref="B4:C4"/>
    <mergeCell ref="A1:C1"/>
    <mergeCell ref="A2:C2"/>
  </mergeCells>
  <printOptions horizontalCentered="1"/>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Date</vt:lpstr>
      <vt:lpstr>IMTFWeb</vt:lpstr>
      <vt:lpstr>SMAWeb</vt:lpstr>
      <vt:lpstr>DistCounties</vt:lpstr>
      <vt:lpstr>Trust Fund Monthly</vt:lpstr>
      <vt:lpstr>Safety Maint Acct Monthly</vt:lpstr>
      <vt:lpstr>Trust Fund YTD</vt:lpstr>
      <vt:lpstr>Safety Maint Acct YTD</vt:lpstr>
      <vt:lpstr>DistCounties!Print_Area</vt:lpstr>
      <vt:lpstr>IMTFWeb!Print_Area</vt:lpstr>
      <vt:lpstr>SMAWeb!Print_Area</vt:lpstr>
    </vt:vector>
  </TitlesOfParts>
  <Company>SC Division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Barfield, John</dc:creator>
  <cp:lastModifiedBy>Barfield, John</cp:lastModifiedBy>
  <cp:lastPrinted>2019-09-23T20:42:39Z</cp:lastPrinted>
  <dcterms:created xsi:type="dcterms:W3CDTF">2017-09-13T21:39:41Z</dcterms:created>
  <dcterms:modified xsi:type="dcterms:W3CDTF">2019-09-23T20:43:36Z</dcterms:modified>
</cp:coreProperties>
</file>