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FR\FY26\Reporting Packages\"/>
    </mc:Choice>
  </mc:AlternateContent>
  <xr:revisionPtr revIDLastSave="0" documentId="13_ncr:1_{A9981BA1-849A-438C-B1BC-EB835E5A8C7A}" xr6:coauthVersionLast="47" xr6:coauthVersionMax="47" xr10:uidLastSave="{00000000-0000-0000-0000-000000000000}"/>
  <bookViews>
    <workbookView xWindow="28680" yWindow="-120" windowWidth="29040" windowHeight="15720" xr2:uid="{9A1BF50A-307D-420D-BA59-384181FBF730}"/>
  </bookViews>
  <sheets>
    <sheet name="AV System Purchase" sheetId="1" r:id="rId1"/>
  </sheets>
  <definedNames>
    <definedName name="_xlnm._FilterDatabase" localSheetId="0" hidden="1">'AV System Purchase'!$A$2:$M$22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F19" i="1"/>
  <c r="I4" i="1"/>
  <c r="I5" i="1"/>
  <c r="I17" i="1"/>
  <c r="I18" i="1"/>
  <c r="I19" i="1"/>
  <c r="I3" i="1"/>
  <c r="D19" i="1"/>
  <c r="D4" i="1"/>
  <c r="F4" i="1" s="1"/>
  <c r="D20" i="1"/>
  <c r="E20" i="1" s="1"/>
  <c r="D3" i="1"/>
  <c r="D18" i="1"/>
  <c r="F18" i="1" s="1"/>
  <c r="D16" i="1"/>
  <c r="E16" i="1" s="1"/>
  <c r="D17" i="1"/>
  <c r="F17" i="1" s="1"/>
  <c r="D30" i="1" s="1"/>
  <c r="D7" i="1"/>
  <c r="E7" i="1" s="1"/>
  <c r="D14" i="1"/>
  <c r="E14" i="1" s="1"/>
  <c r="D11" i="1"/>
  <c r="E11" i="1" s="1"/>
  <c r="D15" i="1"/>
  <c r="E15" i="1" s="1"/>
  <c r="D6" i="1"/>
  <c r="E6" i="1" s="1"/>
  <c r="D5" i="1"/>
  <c r="E5" i="1" s="1"/>
  <c r="D12" i="1"/>
  <c r="E12" i="1" s="1"/>
  <c r="D9" i="1"/>
  <c r="E9" i="1" s="1"/>
  <c r="D22" i="1"/>
  <c r="E22" i="1" s="1"/>
  <c r="D10" i="1"/>
  <c r="E10" i="1" s="1"/>
  <c r="D21" i="1"/>
  <c r="E21" i="1" s="1"/>
  <c r="D13" i="1"/>
  <c r="E13" i="1" s="1"/>
  <c r="D8" i="1"/>
  <c r="E8" i="1" s="1"/>
  <c r="D24" i="1" l="1"/>
  <c r="J19" i="1"/>
  <c r="K19" i="1" s="1"/>
  <c r="F14" i="1"/>
  <c r="J18" i="1"/>
  <c r="K18" i="1" s="1"/>
  <c r="F3" i="1"/>
  <c r="J17" i="1"/>
  <c r="K17" i="1" s="1"/>
  <c r="F16" i="1"/>
  <c r="F8" i="1"/>
  <c r="F13" i="1"/>
  <c r="F7" i="1"/>
  <c r="F6" i="1"/>
  <c r="F5" i="1"/>
  <c r="D28" i="1" s="1"/>
  <c r="F15" i="1"/>
  <c r="F20" i="1"/>
  <c r="F11" i="1"/>
  <c r="F22" i="1"/>
  <c r="F10" i="1"/>
  <c r="F12" i="1"/>
  <c r="F21" i="1"/>
  <c r="F9" i="1"/>
  <c r="K3" i="1"/>
  <c r="K4" i="1"/>
  <c r="D29" i="1" l="1"/>
  <c r="H20" i="1" s="1"/>
  <c r="F24" i="1"/>
  <c r="E24" i="1"/>
  <c r="K5" i="1"/>
  <c r="H21" i="1" l="1"/>
  <c r="I21" i="1" s="1"/>
  <c r="H7" i="1"/>
  <c r="I7" i="1" s="1"/>
  <c r="J7" i="1" s="1"/>
  <c r="K7" i="1" s="1"/>
  <c r="H6" i="1"/>
  <c r="I6" i="1" s="1"/>
  <c r="J6" i="1" s="1"/>
  <c r="K6" i="1" s="1"/>
  <c r="H15" i="1"/>
  <c r="H11" i="1"/>
  <c r="I11" i="1" s="1"/>
  <c r="H10" i="1"/>
  <c r="I10" i="1" s="1"/>
  <c r="J10" i="1" s="1"/>
  <c r="K10" i="1" s="1"/>
  <c r="H22" i="1"/>
  <c r="I22" i="1" s="1"/>
  <c r="J22" i="1" s="1"/>
  <c r="K22" i="1" s="1"/>
  <c r="H13" i="1"/>
  <c r="I13" i="1" s="1"/>
  <c r="H9" i="1"/>
  <c r="I9" i="1" s="1"/>
  <c r="H14" i="1"/>
  <c r="I14" i="1" s="1"/>
  <c r="H16" i="1"/>
  <c r="I16" i="1" s="1"/>
  <c r="H12" i="1"/>
  <c r="I12" i="1" s="1"/>
  <c r="H8" i="1"/>
  <c r="I8" i="1" s="1"/>
  <c r="J8" i="1" s="1"/>
  <c r="D31" i="1"/>
  <c r="D32" i="1" s="1"/>
  <c r="I20" i="1"/>
  <c r="I15" i="1"/>
  <c r="J13" i="1" l="1"/>
  <c r="K13" i="1" s="1"/>
  <c r="J9" i="1"/>
  <c r="K9" i="1" s="1"/>
  <c r="J14" i="1"/>
  <c r="K14" i="1" s="1"/>
  <c r="J20" i="1"/>
  <c r="K20" i="1" s="1"/>
  <c r="J16" i="1"/>
  <c r="K16" i="1" s="1"/>
  <c r="J21" i="1"/>
  <c r="K21" i="1" s="1"/>
  <c r="J12" i="1"/>
  <c r="K12" i="1" s="1"/>
  <c r="J11" i="1"/>
  <c r="K11" i="1" s="1"/>
  <c r="J15" i="1"/>
  <c r="K15" i="1" s="1"/>
  <c r="H24" i="1"/>
  <c r="I24" i="1"/>
  <c r="K8" i="1"/>
  <c r="J24" i="1" l="1"/>
</calcChain>
</file>

<file path=xl/sharedStrings.xml><?xml version="1.0" encoding="utf-8"?>
<sst xmlns="http://schemas.openxmlformats.org/spreadsheetml/2006/main" count="100" uniqueCount="55">
  <si>
    <t>Item</t>
  </si>
  <si>
    <t>Unit Price</t>
  </si>
  <si>
    <t>Qty</t>
  </si>
  <si>
    <t>Extended Price</t>
  </si>
  <si>
    <t>% for Allocation of Services</t>
  </si>
  <si>
    <t>Allocated Cost - Services</t>
  </si>
  <si>
    <t>Sales Tax</t>
  </si>
  <si>
    <t>Disposition</t>
  </si>
  <si>
    <t>65" ViewSonic ViewBoard</t>
  </si>
  <si>
    <t>Y</t>
  </si>
  <si>
    <t>N</t>
  </si>
  <si>
    <t>75" ViewSonic ViewBoard</t>
  </si>
  <si>
    <t>Low Value Asset</t>
  </si>
  <si>
    <t>Expense</t>
  </si>
  <si>
    <t>55" LG TV</t>
  </si>
  <si>
    <t>65" LG TV</t>
  </si>
  <si>
    <t>3-year support agreement</t>
  </si>
  <si>
    <t>Bulk Cables</t>
  </si>
  <si>
    <t>Installation, Wiring, Testing</t>
  </si>
  <si>
    <t>Shipping</t>
  </si>
  <si>
    <t>Touch Controller</t>
  </si>
  <si>
    <t>Conferencing Bar</t>
  </si>
  <si>
    <t>All-In-One Video Bar</t>
  </si>
  <si>
    <t>Mount for All In One Video Bar</t>
  </si>
  <si>
    <t>Receiver</t>
  </si>
  <si>
    <t>Transmitter &amp; Auto-Switcher</t>
  </si>
  <si>
    <t>Tag for Allocated Costs</t>
  </si>
  <si>
    <t>Rationale for Disposition</t>
  </si>
  <si>
    <t>Below software/SBITA threshold</t>
  </si>
  <si>
    <t>3-year Service Contract</t>
  </si>
  <si>
    <t>3-year software license subscription</t>
  </si>
  <si>
    <t>Service contracts always expensed as incurred</t>
  </si>
  <si>
    <t>Support agreements always expensed as incurred</t>
  </si>
  <si>
    <t>Training</t>
  </si>
  <si>
    <t>Invoice Total</t>
  </si>
  <si>
    <t>Total</t>
  </si>
  <si>
    <t>Training always expensed as incurred</t>
  </si>
  <si>
    <t>Total Cost After Allocations</t>
  </si>
  <si>
    <t>Design and Setup</t>
  </si>
  <si>
    <t>Bulk cabling expensed per A/V System policy</t>
  </si>
  <si>
    <t>Mounts expensed per A/V System policy</t>
  </si>
  <si>
    <t>Allocate</t>
  </si>
  <si>
    <t>Costs necessary to place asset in service</t>
  </si>
  <si>
    <t>Individual Cost After Allocation and Taxes</t>
  </si>
  <si>
    <t>Premium All In One Video Bar</t>
  </si>
  <si>
    <t>Mount Universal (TV)</t>
  </si>
  <si>
    <t>Total Costs to Allocate</t>
  </si>
  <si>
    <t>Capitalize</t>
  </si>
  <si>
    <t>Total Costs to be Allocated To</t>
  </si>
  <si>
    <t>Extend Price Including Sales Tax</t>
  </si>
  <si>
    <t>Total Costs Excluded From Allocation</t>
  </si>
  <si>
    <t>Variance</t>
  </si>
  <si>
    <t>Below low value and capital asset thresholds</t>
  </si>
  <si>
    <t>Cost between $2,500 - $5,000</t>
  </si>
  <si>
    <t>Meets $5,000 Threshold for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</si>
</sst>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top"/>
    </xf>
    <xf numFmtId="43" fontId="0" fillId="0" borderId="0" xfId="1" applyFont="1" applyFill="1" applyBorder="1" applyAlignment="1">
      <alignment horizontal="left" vertical="top"/>
    </xf>
    <xf numFmtId="10" fontId="0" fillId="0" borderId="0" xfId="2" applyNumberFormat="1" applyFont="1" applyFill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43" fontId="2" fillId="0" borderId="0" xfId="1" applyFont="1" applyFill="1" applyBorder="1" applyAlignment="1">
      <alignment horizontal="left" vertical="top" wrapText="1"/>
    </xf>
    <xf numFmtId="43" fontId="0" fillId="0" borderId="0" xfId="0" applyNumberFormat="1" applyAlignment="1">
      <alignment horizontal="left" vertical="top"/>
    </xf>
    <xf numFmtId="0" fontId="2" fillId="0" borderId="0" xfId="0" applyFont="1" applyAlignment="1">
      <alignment horizontal="left" vertical="top"/>
    </xf>
    <xf numFmtId="49" fontId="0" fillId="0" borderId="0" xfId="0" applyNumberFormat="1" applyAlignment="1">
      <alignment vertical="top"/>
    </xf>
    <xf numFmtId="43" fontId="0" fillId="0" borderId="0" xfId="1" applyFont="1" applyAlignment="1">
      <alignment horizontal="left"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A674C-1687-4DA0-8C81-15988F6AA314}">
  <sheetPr>
    <tabColor rgb="FFFFFF00"/>
  </sheetPr>
  <dimension ref="A1:M32"/>
  <sheetViews>
    <sheetView tabSelected="1" workbookViewId="0">
      <pane ySplit="2" topLeftCell="A3" activePane="bottomLeft" state="frozen"/>
      <selection pane="bottomLeft" activeCell="D27" sqref="D27"/>
    </sheetView>
  </sheetViews>
  <sheetFormatPr defaultColWidth="8.83203125" defaultRowHeight="12.75" x14ac:dyDescent="0.2"/>
  <cols>
    <col min="1" max="1" width="43.1640625" style="1" bestFit="1" customWidth="1"/>
    <col min="2" max="2" width="9.5" style="2" customWidth="1"/>
    <col min="3" max="3" width="6" style="1" bestFit="1" customWidth="1"/>
    <col min="4" max="6" width="11.1640625" style="2" customWidth="1"/>
    <col min="7" max="7" width="9.83203125" style="2" customWidth="1"/>
    <col min="8" max="8" width="11.6640625" style="1" customWidth="1"/>
    <col min="9" max="9" width="13.33203125" style="1" customWidth="1"/>
    <col min="10" max="11" width="11.1640625" style="1" customWidth="1"/>
    <col min="12" max="12" width="16.5" style="1" bestFit="1" customWidth="1"/>
    <col min="13" max="13" width="38.5" style="8" bestFit="1" customWidth="1"/>
    <col min="14" max="16384" width="8.83203125" style="1"/>
  </cols>
  <sheetData>
    <row r="1" spans="1:13" x14ac:dyDescent="0.2">
      <c r="H1" s="3"/>
      <c r="I1" s="2"/>
      <c r="J1" s="2"/>
      <c r="K1" s="2"/>
    </row>
    <row r="2" spans="1:13" ht="51" x14ac:dyDescent="0.2">
      <c r="A2" s="4" t="s">
        <v>0</v>
      </c>
      <c r="B2" s="5" t="s">
        <v>1</v>
      </c>
      <c r="C2" s="4" t="s">
        <v>2</v>
      </c>
      <c r="D2" s="5" t="s">
        <v>3</v>
      </c>
      <c r="E2" s="4" t="s">
        <v>6</v>
      </c>
      <c r="F2" s="4" t="s">
        <v>49</v>
      </c>
      <c r="G2" s="5" t="s">
        <v>26</v>
      </c>
      <c r="H2" s="4" t="s">
        <v>4</v>
      </c>
      <c r="I2" s="4" t="s">
        <v>5</v>
      </c>
      <c r="J2" s="4" t="s">
        <v>37</v>
      </c>
      <c r="K2" s="4" t="s">
        <v>43</v>
      </c>
      <c r="L2" s="4" t="s">
        <v>7</v>
      </c>
      <c r="M2" s="8" t="s">
        <v>27</v>
      </c>
    </row>
    <row r="3" spans="1:13" x14ac:dyDescent="0.2">
      <c r="A3" s="1" t="s">
        <v>18</v>
      </c>
      <c r="B3" s="2">
        <v>90</v>
      </c>
      <c r="C3" s="1">
        <v>80</v>
      </c>
      <c r="D3" s="2">
        <f t="shared" ref="D3:D22" si="0">B3*C3</f>
        <v>7200</v>
      </c>
      <c r="E3" s="9">
        <v>0</v>
      </c>
      <c r="F3" s="9">
        <f>D3+E3</f>
        <v>7200</v>
      </c>
      <c r="G3" s="2" t="s">
        <v>10</v>
      </c>
      <c r="H3" s="3">
        <v>0</v>
      </c>
      <c r="I3" s="6">
        <f t="shared" ref="I3:I21" si="1">IF(G3="Y", ROUND(($D$28)*H3, 2), 0)</f>
        <v>0</v>
      </c>
      <c r="J3" s="2">
        <v>0</v>
      </c>
      <c r="K3" s="2">
        <f t="shared" ref="K3:K22" si="2">J3/C3</f>
        <v>0</v>
      </c>
      <c r="L3" s="1" t="s">
        <v>41</v>
      </c>
      <c r="M3" s="8" t="s">
        <v>42</v>
      </c>
    </row>
    <row r="4" spans="1:13" x14ac:dyDescent="0.2">
      <c r="A4" s="1" t="s">
        <v>38</v>
      </c>
      <c r="B4" s="2">
        <v>90</v>
      </c>
      <c r="C4" s="1">
        <v>50</v>
      </c>
      <c r="D4" s="2">
        <f t="shared" si="0"/>
        <v>4500</v>
      </c>
      <c r="E4" s="9">
        <v>0</v>
      </c>
      <c r="F4" s="9">
        <f t="shared" ref="F4:F22" si="3">D4+E4</f>
        <v>4500</v>
      </c>
      <c r="G4" s="2" t="s">
        <v>10</v>
      </c>
      <c r="H4" s="3">
        <v>0</v>
      </c>
      <c r="I4" s="6">
        <f t="shared" si="1"/>
        <v>0</v>
      </c>
      <c r="J4" s="2">
        <v>0</v>
      </c>
      <c r="K4" s="2">
        <f t="shared" si="2"/>
        <v>0</v>
      </c>
      <c r="L4" s="1" t="s">
        <v>41</v>
      </c>
      <c r="M4" s="8" t="s">
        <v>42</v>
      </c>
    </row>
    <row r="5" spans="1:13" x14ac:dyDescent="0.2">
      <c r="A5" s="1" t="s">
        <v>19</v>
      </c>
      <c r="B5" s="2">
        <v>550</v>
      </c>
      <c r="C5" s="1">
        <v>1</v>
      </c>
      <c r="D5" s="2">
        <f t="shared" si="0"/>
        <v>550</v>
      </c>
      <c r="E5" s="2">
        <f t="shared" ref="E5:E16" si="4">ROUND(D5*0.08,2)</f>
        <v>44</v>
      </c>
      <c r="F5" s="9">
        <f t="shared" si="3"/>
        <v>594</v>
      </c>
      <c r="G5" s="2" t="s">
        <v>10</v>
      </c>
      <c r="H5" s="3">
        <v>0</v>
      </c>
      <c r="I5" s="6">
        <f t="shared" si="1"/>
        <v>0</v>
      </c>
      <c r="J5" s="2">
        <v>0</v>
      </c>
      <c r="K5" s="2">
        <f t="shared" si="2"/>
        <v>0</v>
      </c>
      <c r="L5" s="1" t="s">
        <v>41</v>
      </c>
      <c r="M5" s="8" t="s">
        <v>42</v>
      </c>
    </row>
    <row r="6" spans="1:13" x14ac:dyDescent="0.2">
      <c r="A6" s="1" t="s">
        <v>14</v>
      </c>
      <c r="B6" s="2">
        <v>950</v>
      </c>
      <c r="C6" s="1">
        <v>2</v>
      </c>
      <c r="D6" s="2">
        <f t="shared" si="0"/>
        <v>1900</v>
      </c>
      <c r="E6" s="2">
        <f t="shared" si="4"/>
        <v>152</v>
      </c>
      <c r="F6" s="9">
        <f t="shared" si="3"/>
        <v>2052</v>
      </c>
      <c r="G6" s="2" t="s">
        <v>9</v>
      </c>
      <c r="H6" s="3">
        <f>ROUND(F6/$D$29, 4)</f>
        <v>6.1899999999999997E-2</v>
      </c>
      <c r="I6" s="6">
        <f t="shared" si="1"/>
        <v>761</v>
      </c>
      <c r="J6" s="2">
        <f t="shared" ref="J6:J22" si="5">D6+E6+I6</f>
        <v>2813</v>
      </c>
      <c r="K6" s="2">
        <f t="shared" si="2"/>
        <v>1406.5</v>
      </c>
      <c r="L6" s="1" t="s">
        <v>13</v>
      </c>
      <c r="M6" s="8" t="s">
        <v>52</v>
      </c>
    </row>
    <row r="7" spans="1:13" x14ac:dyDescent="0.2">
      <c r="A7" s="7" t="s">
        <v>15</v>
      </c>
      <c r="B7" s="2">
        <v>1275</v>
      </c>
      <c r="C7" s="1">
        <v>1</v>
      </c>
      <c r="D7" s="2">
        <f t="shared" si="0"/>
        <v>1275</v>
      </c>
      <c r="E7" s="2">
        <f t="shared" si="4"/>
        <v>102</v>
      </c>
      <c r="F7" s="9">
        <f t="shared" si="3"/>
        <v>1377</v>
      </c>
      <c r="G7" s="2" t="s">
        <v>9</v>
      </c>
      <c r="H7" s="3">
        <f t="shared" ref="H7:H16" si="6">ROUND(F7/$D$29, 4)</f>
        <v>4.1500000000000002E-2</v>
      </c>
      <c r="I7" s="6">
        <f t="shared" si="1"/>
        <v>510.2</v>
      </c>
      <c r="J7" s="2">
        <f t="shared" si="5"/>
        <v>1887.2</v>
      </c>
      <c r="K7" s="2">
        <f t="shared" si="2"/>
        <v>1887.2</v>
      </c>
      <c r="L7" s="1" t="s">
        <v>13</v>
      </c>
      <c r="M7" s="8" t="s">
        <v>52</v>
      </c>
    </row>
    <row r="8" spans="1:13" x14ac:dyDescent="0.2">
      <c r="A8" s="1" t="s">
        <v>8</v>
      </c>
      <c r="B8" s="2">
        <v>2500</v>
      </c>
      <c r="C8" s="1">
        <v>1</v>
      </c>
      <c r="D8" s="2">
        <f t="shared" si="0"/>
        <v>2500</v>
      </c>
      <c r="E8" s="2">
        <f t="shared" si="4"/>
        <v>200</v>
      </c>
      <c r="F8" s="9">
        <f t="shared" si="3"/>
        <v>2700</v>
      </c>
      <c r="G8" s="2" t="s">
        <v>9</v>
      </c>
      <c r="H8" s="3">
        <f>ROUND(F8/$D$29, 4)+0.0001</f>
        <v>8.1500000000000003E-2</v>
      </c>
      <c r="I8" s="6">
        <f t="shared" si="1"/>
        <v>1001.96</v>
      </c>
      <c r="J8" s="2">
        <f t="shared" si="5"/>
        <v>3701.96</v>
      </c>
      <c r="K8" s="2">
        <f t="shared" si="2"/>
        <v>3701.96</v>
      </c>
      <c r="L8" s="1" t="s">
        <v>12</v>
      </c>
      <c r="M8" s="8" t="s">
        <v>53</v>
      </c>
    </row>
    <row r="9" spans="1:13" x14ac:dyDescent="0.2">
      <c r="A9" s="1" t="s">
        <v>11</v>
      </c>
      <c r="B9" s="2">
        <v>3000</v>
      </c>
      <c r="C9" s="1">
        <v>1</v>
      </c>
      <c r="D9" s="2">
        <f t="shared" si="0"/>
        <v>3000</v>
      </c>
      <c r="E9" s="2">
        <f t="shared" si="4"/>
        <v>240</v>
      </c>
      <c r="F9" s="9">
        <f t="shared" si="3"/>
        <v>3240</v>
      </c>
      <c r="G9" s="2" t="s">
        <v>9</v>
      </c>
      <c r="H9" s="3">
        <f t="shared" si="6"/>
        <v>9.7699999999999995E-2</v>
      </c>
      <c r="I9" s="6">
        <f t="shared" si="1"/>
        <v>1201.1199999999999</v>
      </c>
      <c r="J9" s="2">
        <f t="shared" si="5"/>
        <v>4441.12</v>
      </c>
      <c r="K9" s="2">
        <f t="shared" si="2"/>
        <v>4441.12</v>
      </c>
      <c r="L9" s="1" t="s">
        <v>12</v>
      </c>
      <c r="M9" s="8" t="s">
        <v>53</v>
      </c>
    </row>
    <row r="10" spans="1:13" x14ac:dyDescent="0.2">
      <c r="A10" s="1" t="s">
        <v>44</v>
      </c>
      <c r="B10" s="2">
        <v>3500</v>
      </c>
      <c r="C10" s="1">
        <v>1</v>
      </c>
      <c r="D10" s="2">
        <f t="shared" si="0"/>
        <v>3500</v>
      </c>
      <c r="E10" s="2">
        <f t="shared" si="4"/>
        <v>280</v>
      </c>
      <c r="F10" s="9">
        <f t="shared" si="3"/>
        <v>3780</v>
      </c>
      <c r="G10" s="2" t="s">
        <v>9</v>
      </c>
      <c r="H10" s="3">
        <f t="shared" si="6"/>
        <v>0.114</v>
      </c>
      <c r="I10" s="6">
        <f t="shared" si="1"/>
        <v>1401.52</v>
      </c>
      <c r="J10" s="2">
        <f t="shared" si="5"/>
        <v>5181.5200000000004</v>
      </c>
      <c r="K10" s="2">
        <f t="shared" si="2"/>
        <v>5181.5200000000004</v>
      </c>
      <c r="L10" s="1" t="s">
        <v>47</v>
      </c>
      <c r="M10" s="8" t="s">
        <v>54</v>
      </c>
    </row>
    <row r="11" spans="1:13" x14ac:dyDescent="0.2">
      <c r="A11" s="1" t="s">
        <v>22</v>
      </c>
      <c r="B11" s="2">
        <v>1750</v>
      </c>
      <c r="C11" s="1">
        <v>1</v>
      </c>
      <c r="D11" s="2">
        <f t="shared" si="0"/>
        <v>1750</v>
      </c>
      <c r="E11" s="2">
        <f t="shared" si="4"/>
        <v>140</v>
      </c>
      <c r="F11" s="9">
        <f t="shared" si="3"/>
        <v>1890</v>
      </c>
      <c r="G11" s="2" t="s">
        <v>9</v>
      </c>
      <c r="H11" s="3">
        <f t="shared" si="6"/>
        <v>5.7000000000000002E-2</v>
      </c>
      <c r="I11" s="6">
        <f t="shared" si="1"/>
        <v>700.76</v>
      </c>
      <c r="J11" s="2">
        <f t="shared" si="5"/>
        <v>2590.7600000000002</v>
      </c>
      <c r="K11" s="2">
        <f t="shared" si="2"/>
        <v>2590.7600000000002</v>
      </c>
      <c r="L11" s="1" t="s">
        <v>12</v>
      </c>
      <c r="M11" s="8" t="s">
        <v>53</v>
      </c>
    </row>
    <row r="12" spans="1:13" x14ac:dyDescent="0.2">
      <c r="A12" s="1" t="s">
        <v>21</v>
      </c>
      <c r="B12" s="2">
        <v>5400</v>
      </c>
      <c r="C12" s="1">
        <v>1</v>
      </c>
      <c r="D12" s="2">
        <f t="shared" si="0"/>
        <v>5400</v>
      </c>
      <c r="E12" s="2">
        <f t="shared" si="4"/>
        <v>432</v>
      </c>
      <c r="F12" s="9">
        <f t="shared" si="3"/>
        <v>5832</v>
      </c>
      <c r="G12" s="2" t="s">
        <v>9</v>
      </c>
      <c r="H12" s="3">
        <f t="shared" si="6"/>
        <v>0.17580000000000001</v>
      </c>
      <c r="I12" s="6">
        <f t="shared" si="1"/>
        <v>2161.29</v>
      </c>
      <c r="J12" s="2">
        <f t="shared" si="5"/>
        <v>7993.29</v>
      </c>
      <c r="K12" s="2">
        <f t="shared" si="2"/>
        <v>7993.29</v>
      </c>
      <c r="L12" s="1" t="s">
        <v>47</v>
      </c>
      <c r="M12" s="8" t="s">
        <v>54</v>
      </c>
    </row>
    <row r="13" spans="1:13" x14ac:dyDescent="0.2">
      <c r="A13" s="1" t="s">
        <v>24</v>
      </c>
      <c r="B13" s="2">
        <v>725</v>
      </c>
      <c r="C13" s="1">
        <v>2</v>
      </c>
      <c r="D13" s="2">
        <f t="shared" si="0"/>
        <v>1450</v>
      </c>
      <c r="E13" s="2">
        <f t="shared" si="4"/>
        <v>116</v>
      </c>
      <c r="F13" s="9">
        <f t="shared" si="3"/>
        <v>1566</v>
      </c>
      <c r="G13" s="2" t="s">
        <v>9</v>
      </c>
      <c r="H13" s="3">
        <f t="shared" si="6"/>
        <v>4.7199999999999999E-2</v>
      </c>
      <c r="I13" s="6">
        <f t="shared" si="1"/>
        <v>580.28</v>
      </c>
      <c r="J13" s="2">
        <f t="shared" si="5"/>
        <v>2146.2799999999997</v>
      </c>
      <c r="K13" s="2">
        <f t="shared" si="2"/>
        <v>1073.1399999999999</v>
      </c>
      <c r="L13" s="1" t="s">
        <v>13</v>
      </c>
      <c r="M13" s="8" t="s">
        <v>52</v>
      </c>
    </row>
    <row r="14" spans="1:13" x14ac:dyDescent="0.2">
      <c r="A14" s="1" t="s">
        <v>20</v>
      </c>
      <c r="B14" s="2">
        <v>925</v>
      </c>
      <c r="C14" s="1">
        <v>2</v>
      </c>
      <c r="D14" s="2">
        <f t="shared" si="0"/>
        <v>1850</v>
      </c>
      <c r="E14" s="2">
        <f t="shared" si="4"/>
        <v>148</v>
      </c>
      <c r="F14" s="9">
        <f t="shared" si="3"/>
        <v>1998</v>
      </c>
      <c r="G14" s="2" t="s">
        <v>9</v>
      </c>
      <c r="H14" s="3">
        <f t="shared" si="6"/>
        <v>6.0199999999999997E-2</v>
      </c>
      <c r="I14" s="6">
        <f t="shared" si="1"/>
        <v>740.1</v>
      </c>
      <c r="J14" s="2">
        <f t="shared" si="5"/>
        <v>2738.1</v>
      </c>
      <c r="K14" s="2">
        <f t="shared" si="2"/>
        <v>1369.05</v>
      </c>
      <c r="L14" s="1" t="s">
        <v>13</v>
      </c>
      <c r="M14" s="8" t="s">
        <v>52</v>
      </c>
    </row>
    <row r="15" spans="1:13" x14ac:dyDescent="0.2">
      <c r="A15" s="1" t="s">
        <v>25</v>
      </c>
      <c r="B15" s="2">
        <v>980</v>
      </c>
      <c r="C15" s="1">
        <v>2</v>
      </c>
      <c r="D15" s="2">
        <f t="shared" si="0"/>
        <v>1960</v>
      </c>
      <c r="E15" s="2">
        <f t="shared" si="4"/>
        <v>156.80000000000001</v>
      </c>
      <c r="F15" s="9">
        <f t="shared" si="3"/>
        <v>2116.8000000000002</v>
      </c>
      <c r="G15" s="2" t="s">
        <v>9</v>
      </c>
      <c r="H15" s="3">
        <f t="shared" si="6"/>
        <v>6.3799999999999996E-2</v>
      </c>
      <c r="I15" s="6">
        <f t="shared" si="1"/>
        <v>784.36</v>
      </c>
      <c r="J15" s="2">
        <f t="shared" si="5"/>
        <v>2901.1600000000003</v>
      </c>
      <c r="K15" s="2">
        <f t="shared" si="2"/>
        <v>1450.5800000000002</v>
      </c>
      <c r="L15" s="1" t="s">
        <v>13</v>
      </c>
      <c r="M15" s="8" t="s">
        <v>52</v>
      </c>
    </row>
    <row r="16" spans="1:13" x14ac:dyDescent="0.2">
      <c r="A16" s="1" t="s">
        <v>30</v>
      </c>
      <c r="B16" s="2">
        <v>150</v>
      </c>
      <c r="C16" s="1">
        <v>5</v>
      </c>
      <c r="D16" s="2">
        <f t="shared" si="0"/>
        <v>750</v>
      </c>
      <c r="E16" s="2">
        <f t="shared" si="4"/>
        <v>60</v>
      </c>
      <c r="F16" s="9">
        <f t="shared" si="3"/>
        <v>810</v>
      </c>
      <c r="G16" s="2" t="s">
        <v>9</v>
      </c>
      <c r="H16" s="3">
        <f t="shared" si="6"/>
        <v>2.4400000000000002E-2</v>
      </c>
      <c r="I16" s="6">
        <f t="shared" si="1"/>
        <v>299.97000000000003</v>
      </c>
      <c r="J16" s="2">
        <f t="shared" si="5"/>
        <v>1109.97</v>
      </c>
      <c r="K16" s="2">
        <f t="shared" si="2"/>
        <v>221.994</v>
      </c>
      <c r="L16" s="1" t="s">
        <v>13</v>
      </c>
      <c r="M16" s="8" t="s">
        <v>28</v>
      </c>
    </row>
    <row r="17" spans="1:13" x14ac:dyDescent="0.2">
      <c r="A17" s="1" t="s">
        <v>29</v>
      </c>
      <c r="B17" s="2">
        <v>1500</v>
      </c>
      <c r="C17" s="1">
        <v>1</v>
      </c>
      <c r="D17" s="2">
        <f t="shared" si="0"/>
        <v>1500</v>
      </c>
      <c r="E17" s="2">
        <v>0</v>
      </c>
      <c r="F17" s="9">
        <f t="shared" si="3"/>
        <v>1500</v>
      </c>
      <c r="G17" s="2" t="s">
        <v>10</v>
      </c>
      <c r="H17" s="3">
        <v>0</v>
      </c>
      <c r="I17" s="6">
        <f t="shared" si="1"/>
        <v>0</v>
      </c>
      <c r="J17" s="2">
        <f t="shared" si="5"/>
        <v>1500</v>
      </c>
      <c r="K17" s="2">
        <f t="shared" si="2"/>
        <v>1500</v>
      </c>
      <c r="L17" s="1" t="s">
        <v>13</v>
      </c>
      <c r="M17" s="8" t="s">
        <v>31</v>
      </c>
    </row>
    <row r="18" spans="1:13" x14ac:dyDescent="0.2">
      <c r="A18" s="1" t="s">
        <v>16</v>
      </c>
      <c r="B18" s="2">
        <v>1500</v>
      </c>
      <c r="C18" s="1">
        <v>1</v>
      </c>
      <c r="D18" s="2">
        <f t="shared" si="0"/>
        <v>1500</v>
      </c>
      <c r="E18" s="2">
        <v>0</v>
      </c>
      <c r="F18" s="9">
        <f t="shared" si="3"/>
        <v>1500</v>
      </c>
      <c r="G18" s="2" t="s">
        <v>10</v>
      </c>
      <c r="H18" s="3">
        <v>0</v>
      </c>
      <c r="I18" s="6">
        <f t="shared" si="1"/>
        <v>0</v>
      </c>
      <c r="J18" s="2">
        <f t="shared" si="5"/>
        <v>1500</v>
      </c>
      <c r="K18" s="2">
        <f t="shared" si="2"/>
        <v>1500</v>
      </c>
      <c r="L18" s="1" t="s">
        <v>13</v>
      </c>
      <c r="M18" s="8" t="s">
        <v>32</v>
      </c>
    </row>
    <row r="19" spans="1:13" x14ac:dyDescent="0.2">
      <c r="A19" s="1" t="s">
        <v>33</v>
      </c>
      <c r="B19" s="2">
        <v>75</v>
      </c>
      <c r="C19" s="1">
        <v>15</v>
      </c>
      <c r="D19" s="2">
        <f t="shared" si="0"/>
        <v>1125</v>
      </c>
      <c r="E19" s="2">
        <v>0</v>
      </c>
      <c r="F19" s="9">
        <f t="shared" si="3"/>
        <v>1125</v>
      </c>
      <c r="G19" s="2" t="s">
        <v>10</v>
      </c>
      <c r="H19" s="3">
        <v>0</v>
      </c>
      <c r="I19" s="6">
        <f t="shared" si="1"/>
        <v>0</v>
      </c>
      <c r="J19" s="2">
        <f t="shared" si="5"/>
        <v>1125</v>
      </c>
      <c r="K19" s="2">
        <f t="shared" si="2"/>
        <v>75</v>
      </c>
      <c r="L19" s="1" t="s">
        <v>13</v>
      </c>
      <c r="M19" s="8" t="s">
        <v>36</v>
      </c>
    </row>
    <row r="20" spans="1:13" x14ac:dyDescent="0.2">
      <c r="A20" s="1" t="s">
        <v>17</v>
      </c>
      <c r="B20" s="2">
        <v>2500</v>
      </c>
      <c r="C20" s="1">
        <v>1</v>
      </c>
      <c r="D20" s="2">
        <f t="shared" si="0"/>
        <v>2500</v>
      </c>
      <c r="E20" s="2">
        <f>ROUND(D20*0.08,2)</f>
        <v>200</v>
      </c>
      <c r="F20" s="9">
        <f t="shared" si="3"/>
        <v>2700</v>
      </c>
      <c r="G20" s="2" t="s">
        <v>9</v>
      </c>
      <c r="H20" s="3">
        <f t="shared" ref="H20:H22" si="7">ROUND(F20/$D$29, 4)</f>
        <v>8.14E-2</v>
      </c>
      <c r="I20" s="6">
        <f t="shared" si="1"/>
        <v>1000.73</v>
      </c>
      <c r="J20" s="2">
        <f t="shared" si="5"/>
        <v>3700.73</v>
      </c>
      <c r="K20" s="2">
        <f t="shared" si="2"/>
        <v>3700.73</v>
      </c>
      <c r="L20" s="1" t="s">
        <v>13</v>
      </c>
      <c r="M20" s="8" t="s">
        <v>39</v>
      </c>
    </row>
    <row r="21" spans="1:13" x14ac:dyDescent="0.2">
      <c r="A21" s="1" t="s">
        <v>23</v>
      </c>
      <c r="B21" s="2">
        <v>250</v>
      </c>
      <c r="C21" s="1">
        <v>2</v>
      </c>
      <c r="D21" s="2">
        <f t="shared" si="0"/>
        <v>500</v>
      </c>
      <c r="E21" s="2">
        <f>ROUND(D21*0.08,2)</f>
        <v>40</v>
      </c>
      <c r="F21" s="9">
        <f t="shared" si="3"/>
        <v>540</v>
      </c>
      <c r="G21" s="2" t="s">
        <v>9</v>
      </c>
      <c r="H21" s="3">
        <f t="shared" si="7"/>
        <v>1.6299999999999999E-2</v>
      </c>
      <c r="I21" s="6">
        <f t="shared" si="1"/>
        <v>200.39</v>
      </c>
      <c r="J21" s="2">
        <f t="shared" si="5"/>
        <v>740.39</v>
      </c>
      <c r="K21" s="2">
        <f t="shared" si="2"/>
        <v>370.19499999999999</v>
      </c>
      <c r="L21" s="1" t="s">
        <v>13</v>
      </c>
      <c r="M21" s="8" t="s">
        <v>40</v>
      </c>
    </row>
    <row r="22" spans="1:13" x14ac:dyDescent="0.2">
      <c r="A22" s="7" t="s">
        <v>45</v>
      </c>
      <c r="B22" s="2">
        <v>475</v>
      </c>
      <c r="C22" s="1">
        <v>5</v>
      </c>
      <c r="D22" s="2">
        <f t="shared" si="0"/>
        <v>2375</v>
      </c>
      <c r="E22" s="2">
        <f>ROUND(D22*0.08,2)</f>
        <v>190</v>
      </c>
      <c r="F22" s="9">
        <f t="shared" si="3"/>
        <v>2565</v>
      </c>
      <c r="G22" s="2" t="s">
        <v>9</v>
      </c>
      <c r="H22" s="3">
        <f t="shared" si="7"/>
        <v>7.7299999999999994E-2</v>
      </c>
      <c r="I22" s="6">
        <f>IF(G22="Y", ROUND(($D$28)*H22, 2), 0)-0.01</f>
        <v>950.32</v>
      </c>
      <c r="J22" s="2">
        <f t="shared" si="5"/>
        <v>3515.32</v>
      </c>
      <c r="K22" s="2">
        <f t="shared" si="2"/>
        <v>703.06400000000008</v>
      </c>
      <c r="L22" s="1" t="s">
        <v>13</v>
      </c>
      <c r="M22" s="8" t="s">
        <v>40</v>
      </c>
    </row>
    <row r="23" spans="1:13" x14ac:dyDescent="0.2">
      <c r="E23" s="1"/>
      <c r="F23" s="1"/>
    </row>
    <row r="24" spans="1:13" x14ac:dyDescent="0.2">
      <c r="A24" s="1" t="s">
        <v>35</v>
      </c>
      <c r="D24" s="2">
        <f>SUM(D3:D22)</f>
        <v>47085</v>
      </c>
      <c r="E24" s="2">
        <f>SUM(E3:E22)</f>
        <v>2500.8000000000002</v>
      </c>
      <c r="F24" s="2">
        <f>SUM(F3:F22)</f>
        <v>49585.8</v>
      </c>
      <c r="H24" s="3">
        <f>SUM(H3:H22)</f>
        <v>1</v>
      </c>
      <c r="I24" s="2">
        <f>SUM(I3:I22)</f>
        <v>12293.999999999998</v>
      </c>
      <c r="J24" s="2">
        <f>SUM(J3:J22)</f>
        <v>49585.8</v>
      </c>
      <c r="K24" s="2"/>
    </row>
    <row r="25" spans="1:13" x14ac:dyDescent="0.2">
      <c r="B25" s="1"/>
      <c r="D25" s="1"/>
      <c r="E25" s="1"/>
      <c r="F25" s="1"/>
    </row>
    <row r="26" spans="1:13" x14ac:dyDescent="0.2">
      <c r="A26" s="1" t="s">
        <v>34</v>
      </c>
      <c r="B26" s="1"/>
      <c r="D26" s="6">
        <f>D24+E24</f>
        <v>49585.8</v>
      </c>
      <c r="E26" s="6"/>
      <c r="F26" s="6"/>
      <c r="G26" s="1"/>
    </row>
    <row r="27" spans="1:13" x14ac:dyDescent="0.2">
      <c r="B27" s="1"/>
      <c r="D27" s="1"/>
    </row>
    <row r="28" spans="1:13" x14ac:dyDescent="0.2">
      <c r="A28" s="1" t="s">
        <v>46</v>
      </c>
      <c r="D28" s="2">
        <f>SUMIF(L3:L22, "Allocate", F3:F22)</f>
        <v>12294</v>
      </c>
    </row>
    <row r="29" spans="1:13" x14ac:dyDescent="0.2">
      <c r="A29" s="1" t="s">
        <v>48</v>
      </c>
      <c r="D29" s="2">
        <f>SUMIF(G3:G22, "Y", F3:F22)</f>
        <v>33166.800000000003</v>
      </c>
    </row>
    <row r="30" spans="1:13" x14ac:dyDescent="0.2">
      <c r="A30" s="1" t="s">
        <v>50</v>
      </c>
      <c r="D30" s="2">
        <f>SUMIFS(F3:F22, G3:G22, "N", L3:L22, "Expense")</f>
        <v>4125</v>
      </c>
    </row>
    <row r="31" spans="1:13" x14ac:dyDescent="0.2">
      <c r="A31" s="1" t="s">
        <v>35</v>
      </c>
      <c r="D31" s="2">
        <f>SUM(D28:D30)</f>
        <v>49585.8</v>
      </c>
    </row>
    <row r="32" spans="1:13" x14ac:dyDescent="0.2">
      <c r="A32" s="1" t="s">
        <v>51</v>
      </c>
      <c r="D32" s="2">
        <f>D26-D31</f>
        <v>0</v>
      </c>
    </row>
  </sheetData>
  <autoFilter ref="A2:M22" xr:uid="{A2DA674C-1687-4DA0-8C81-15988F6AA314}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 System Purchase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Ballard-Sholly, Layla</dc:creator>
  <cp:lastModifiedBy>Ballard-Sholly, Layla</cp:lastModifiedBy>
  <cp:lastPrinted>2026-03-20T22:22:48Z</cp:lastPrinted>
  <dcterms:created xsi:type="dcterms:W3CDTF">2026-03-20T20:29:10Z</dcterms:created>
  <dcterms:modified xsi:type="dcterms:W3CDTF">2026-03-23T19:59:17Z</dcterms:modified>
</cp:coreProperties>
</file>