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codeName="ThisWorkbook"/>
  <mc:AlternateContent xmlns:mc="http://schemas.openxmlformats.org/markup-compatibility/2006">
    <mc:Choice Requires="x15">
      <x15ac:absPath xmlns:x15ac="http://schemas.microsoft.com/office/spreadsheetml/2010/11/ac" url="T:\CAFR\FY25\Reporting Packages\Reporting Packages for Agency Use\"/>
    </mc:Choice>
  </mc:AlternateContent>
  <xr:revisionPtr revIDLastSave="0" documentId="13_ncr:1_{9F5039FA-184B-4C8B-984F-9BB0B8F56C88}" xr6:coauthVersionLast="47" xr6:coauthVersionMax="47" xr10:uidLastSave="{00000000-0000-0000-0000-000000000000}"/>
  <workbookProtection workbookAlgorithmName="SHA-512" workbookHashValue="UykXqSVPj2ePgteyU8JeQcF9D4v9vxRcDs7YHzAeCsb0AzrTFawnXOF/Wsw8V2pgzADg93LCJCGSnyP+teObrA==" workbookSaltValue="f++Ep12FhFCEQoXvdm26aQ==" workbookSpinCount="100000" lockStructure="1"/>
  <bookViews>
    <workbookView xWindow="-28920" yWindow="-120" windowWidth="29040" windowHeight="15720" tabRatio="884" activeTab="1" xr2:uid="{222C3066-4E35-4715-A07C-6B8008393069}"/>
  </bookViews>
  <sheets>
    <sheet name="Instructions" sheetId="8" r:id="rId1"/>
    <sheet name="Signature Page" sheetId="9" r:id="rId2"/>
    <sheet name="Sample Adjustment" sheetId="10" r:id="rId3"/>
    <sheet name="3.04 Other Receivables" sheetId="1" r:id="rId4"/>
    <sheet name="Reviewer Checklist" sheetId="7" r:id="rId5"/>
    <sheet name="Bex download for prepopulation" sheetId="11" state="hidden" r:id="rId6"/>
    <sheet name="CAFR BA Lookup" sheetId="6" state="hidden" r:id="rId7"/>
    <sheet name="Package Response Table" sheetId="2" state="hidden" r:id="rId8"/>
  </sheets>
  <externalReferences>
    <externalReference r:id="rId9"/>
  </externalReferences>
  <definedNames>
    <definedName name="_xlnm._FilterDatabase" localSheetId="3" hidden="1">'3.04 Other Receivables'!$A$11:$L$11</definedName>
    <definedName name="_xlnm._FilterDatabase" localSheetId="5" hidden="1">'Bex download for prepopulation'!$A$5:$I$303</definedName>
    <definedName name="Agency">'Signature Page'!$E$10</definedName>
    <definedName name="AgencyCode">'Signature Page'!#REF!</definedName>
    <definedName name="duedate">Instructions!$C$4</definedName>
    <definedName name="Preparer">'Signature Page'!$E$15</definedName>
    <definedName name="_xlnm.Print_Area" localSheetId="3">'3.04 Other Receivables'!$A$1:$K$209</definedName>
    <definedName name="_xlnm.Print_Area" localSheetId="2">'Sample Adjustment'!$A$1:$K$47</definedName>
    <definedName name="_xlnm.Print_Titles" localSheetId="0">Instructions!$1:$4</definedName>
    <definedName name="_xlnm.Print_Titles" localSheetId="4">'Reviewer Checklist'!$1:$4</definedName>
    <definedName name="Reviewer">'Signature Page'!$E$24</definedName>
    <definedName name="Year">'[1]3.04.1 '!$H$3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5" i="1" l="1"/>
  <c r="K203" i="1"/>
  <c r="J205" i="1"/>
  <c r="J203" i="1"/>
  <c r="V19" i="2"/>
  <c r="V18" i="2"/>
  <c r="V17" i="2"/>
  <c r="V16" i="2"/>
  <c r="V15" i="2"/>
  <c r="V14" i="2"/>
  <c r="V13" i="2"/>
  <c r="V12" i="2"/>
  <c r="V11" i="2"/>
  <c r="V10" i="2"/>
  <c r="V9" i="2"/>
  <c r="V8" i="2"/>
  <c r="V7" i="2"/>
  <c r="V6" i="2"/>
  <c r="V5" i="2"/>
  <c r="V4" i="2"/>
  <c r="V3" i="2"/>
  <c r="N19" i="2"/>
  <c r="S19" i="2" s="1"/>
  <c r="L19" i="2"/>
  <c r="I19" i="2"/>
  <c r="Q19" i="2" s="1"/>
  <c r="G19" i="2"/>
  <c r="F19" i="2"/>
  <c r="D19" i="2"/>
  <c r="D18" i="2"/>
  <c r="E19" i="2"/>
  <c r="N18" i="2"/>
  <c r="S18" i="2" s="1"/>
  <c r="L18" i="2"/>
  <c r="S20" i="2"/>
  <c r="R20" i="2"/>
  <c r="Q20" i="2"/>
  <c r="P20" i="2"/>
  <c r="Q18" i="2"/>
  <c r="I18" i="2"/>
  <c r="G18" i="2"/>
  <c r="F18" i="2"/>
  <c r="E18" i="2"/>
  <c r="C19" i="2"/>
  <c r="C18" i="2"/>
  <c r="C28" i="7"/>
  <c r="H18" i="2" l="1"/>
  <c r="J18" i="2" s="1"/>
  <c r="P19" i="2"/>
  <c r="H19" i="2"/>
  <c r="P18" i="2"/>
  <c r="G38" i="7"/>
  <c r="D21" i="9" s="1"/>
  <c r="J19" i="2" l="1"/>
  <c r="D6" i="7"/>
  <c r="J190" i="1" l="1"/>
  <c r="K190" i="1" s="1"/>
  <c r="D195" i="1"/>
  <c r="K19" i="2" s="1"/>
  <c r="J193" i="1"/>
  <c r="K193" i="1" s="1"/>
  <c r="J191" i="1"/>
  <c r="K191" i="1" s="1"/>
  <c r="F190" i="1"/>
  <c r="H190" i="1" s="1"/>
  <c r="C188" i="1"/>
  <c r="M19" i="2" l="1"/>
  <c r="O19" i="2" s="1"/>
  <c r="R19" i="2"/>
  <c r="T19" i="2" s="1"/>
  <c r="J192" i="1"/>
  <c r="F195" i="1"/>
  <c r="H195" i="1" s="1"/>
  <c r="K192" i="1" l="1"/>
  <c r="K194" i="1" l="1"/>
  <c r="J196" i="1" s="1"/>
  <c r="D183" i="1" l="1"/>
  <c r="J181" i="1"/>
  <c r="J179" i="1"/>
  <c r="K179" i="1" s="1"/>
  <c r="J178" i="1"/>
  <c r="K178" i="1" s="1"/>
  <c r="C176" i="1"/>
  <c r="J180" i="1" l="1"/>
  <c r="K180" i="1" s="1"/>
  <c r="K182" i="1" s="1"/>
  <c r="J184" i="1" s="1"/>
  <c r="K18" i="2"/>
  <c r="K181" i="1"/>
  <c r="F178" i="1"/>
  <c r="H178" i="1" s="1"/>
  <c r="F183" i="1"/>
  <c r="H183" i="1" s="1"/>
  <c r="R18" i="2" l="1"/>
  <c r="T18" i="2" s="1"/>
  <c r="M18" i="2"/>
  <c r="O18" i="2" s="1"/>
  <c r="J92" i="1"/>
  <c r="K92" i="1" s="1"/>
  <c r="J90" i="1"/>
  <c r="K90" i="1" s="1"/>
  <c r="D83" i="1"/>
  <c r="F83" i="1" s="1"/>
  <c r="H83" i="1" s="1"/>
  <c r="B5" i="1"/>
  <c r="A81" i="1" l="1"/>
  <c r="A169" i="1"/>
  <c r="A147" i="1"/>
  <c r="A158" i="1"/>
  <c r="A136" i="1"/>
  <c r="A125" i="1"/>
  <c r="A59" i="1"/>
  <c r="A37" i="1"/>
  <c r="A103" i="1"/>
  <c r="A48" i="1"/>
  <c r="A70" i="1"/>
  <c r="A92" i="1"/>
  <c r="A114" i="1"/>
  <c r="A15" i="1"/>
  <c r="I103" i="11" l="1"/>
  <c r="I104" i="11"/>
  <c r="I105" i="11"/>
  <c r="I106" i="11"/>
  <c r="I107" i="11"/>
  <c r="I108" i="11"/>
  <c r="I109" i="11"/>
  <c r="I110" i="11"/>
  <c r="I111" i="11"/>
  <c r="I112" i="11"/>
  <c r="I113" i="11"/>
  <c r="I114" i="11"/>
  <c r="I115" i="11"/>
  <c r="I116" i="11"/>
  <c r="I117" i="11"/>
  <c r="I118" i="11"/>
  <c r="I119" i="11"/>
  <c r="I120" i="11"/>
  <c r="I121" i="11"/>
  <c r="I122" i="11"/>
  <c r="I123" i="11"/>
  <c r="I124" i="11"/>
  <c r="I125" i="11"/>
  <c r="I126" i="11"/>
  <c r="I127" i="11"/>
  <c r="I128" i="11"/>
  <c r="I129" i="11"/>
  <c r="I130" i="11"/>
  <c r="I131" i="11"/>
  <c r="I132" i="11"/>
  <c r="I133" i="11"/>
  <c r="I134" i="11"/>
  <c r="I135" i="11"/>
  <c r="I136" i="11"/>
  <c r="I137" i="11"/>
  <c r="I138" i="11"/>
  <c r="I139" i="11"/>
  <c r="I140" i="11"/>
  <c r="I141" i="11"/>
  <c r="I142" i="11"/>
  <c r="I143" i="11"/>
  <c r="I144" i="11"/>
  <c r="I145" i="11"/>
  <c r="I146" i="11"/>
  <c r="I147" i="11"/>
  <c r="I148" i="11"/>
  <c r="I149" i="11"/>
  <c r="I150" i="11"/>
  <c r="I151" i="11"/>
  <c r="I152" i="11"/>
  <c r="I153" i="11"/>
  <c r="I154" i="11"/>
  <c r="I155" i="11"/>
  <c r="I156" i="11"/>
  <c r="I157" i="11"/>
  <c r="I158" i="11"/>
  <c r="I159" i="11"/>
  <c r="I160" i="11"/>
  <c r="I161" i="11"/>
  <c r="I162" i="11"/>
  <c r="I163" i="11"/>
  <c r="I164" i="11"/>
  <c r="I165" i="11"/>
  <c r="I166" i="11"/>
  <c r="I167" i="11"/>
  <c r="I168" i="11"/>
  <c r="I169" i="11"/>
  <c r="I170" i="11"/>
  <c r="I171" i="11"/>
  <c r="I172" i="11"/>
  <c r="I173" i="11"/>
  <c r="I174" i="11"/>
  <c r="I175" i="11"/>
  <c r="I176" i="11"/>
  <c r="I177" i="11"/>
  <c r="I178" i="11"/>
  <c r="I179" i="11"/>
  <c r="I180" i="11"/>
  <c r="I181" i="11"/>
  <c r="I182" i="11"/>
  <c r="I183" i="11"/>
  <c r="I184" i="11"/>
  <c r="I185" i="11"/>
  <c r="I186" i="11"/>
  <c r="I187" i="11"/>
  <c r="I188" i="11"/>
  <c r="I189" i="11"/>
  <c r="I190" i="11"/>
  <c r="I191" i="11"/>
  <c r="I192" i="11"/>
  <c r="I193" i="11"/>
  <c r="I194" i="11"/>
  <c r="I195" i="11"/>
  <c r="I196" i="11"/>
  <c r="I197" i="11"/>
  <c r="I198" i="11"/>
  <c r="I199" i="11"/>
  <c r="I200" i="11"/>
  <c r="I201" i="11"/>
  <c r="I202" i="11"/>
  <c r="I203" i="11"/>
  <c r="I204" i="11"/>
  <c r="I205" i="11"/>
  <c r="I206" i="11"/>
  <c r="I207" i="11"/>
  <c r="I208" i="11"/>
  <c r="I209" i="11"/>
  <c r="I210" i="11"/>
  <c r="I211" i="11"/>
  <c r="I212" i="11"/>
  <c r="I213" i="11"/>
  <c r="I214" i="11"/>
  <c r="I215" i="11"/>
  <c r="I216" i="11"/>
  <c r="I217" i="11"/>
  <c r="I218" i="11"/>
  <c r="I219" i="11"/>
  <c r="I220" i="11"/>
  <c r="I221" i="11"/>
  <c r="I222" i="11"/>
  <c r="I223" i="11"/>
  <c r="I224" i="11"/>
  <c r="I225" i="11"/>
  <c r="I226" i="11"/>
  <c r="I227" i="11"/>
  <c r="I228" i="11"/>
  <c r="I229" i="11"/>
  <c r="I230" i="11"/>
  <c r="I231" i="11"/>
  <c r="I232" i="11"/>
  <c r="I233" i="11"/>
  <c r="I234" i="11"/>
  <c r="I235" i="11"/>
  <c r="I236" i="11"/>
  <c r="I237" i="11"/>
  <c r="I238" i="11"/>
  <c r="I239" i="11"/>
  <c r="I240" i="11"/>
  <c r="I241" i="11"/>
  <c r="I242" i="11"/>
  <c r="I243" i="11"/>
  <c r="I244" i="11"/>
  <c r="I245" i="11"/>
  <c r="I246" i="11"/>
  <c r="I247" i="11"/>
  <c r="I248" i="11"/>
  <c r="I249" i="11"/>
  <c r="I250" i="11"/>
  <c r="I251" i="11"/>
  <c r="I252" i="11"/>
  <c r="I253" i="11"/>
  <c r="I254" i="11"/>
  <c r="I255" i="11"/>
  <c r="I256" i="11"/>
  <c r="I257" i="11"/>
  <c r="I258" i="11"/>
  <c r="I259" i="11"/>
  <c r="I260" i="11"/>
  <c r="I261" i="11"/>
  <c r="I262" i="11"/>
  <c r="I263" i="11"/>
  <c r="I264" i="11"/>
  <c r="I265" i="11"/>
  <c r="I266" i="11"/>
  <c r="I267" i="11"/>
  <c r="I268" i="11"/>
  <c r="I269" i="11"/>
  <c r="I270" i="11"/>
  <c r="I271" i="11"/>
  <c r="I272" i="11"/>
  <c r="I273" i="11"/>
  <c r="I274" i="11"/>
  <c r="I275" i="11"/>
  <c r="I276" i="11"/>
  <c r="I277" i="11"/>
  <c r="I278" i="11"/>
  <c r="I279" i="11"/>
  <c r="I280" i="11"/>
  <c r="I281" i="11"/>
  <c r="I282" i="11"/>
  <c r="I283" i="11"/>
  <c r="I284" i="11"/>
  <c r="I285" i="11"/>
  <c r="I286" i="11"/>
  <c r="I287" i="11"/>
  <c r="I288" i="11"/>
  <c r="I289" i="11"/>
  <c r="I290" i="11"/>
  <c r="I291" i="11"/>
  <c r="I292" i="11"/>
  <c r="I293" i="11"/>
  <c r="I294" i="11"/>
  <c r="I295" i="11"/>
  <c r="I296" i="11"/>
  <c r="I297" i="11"/>
  <c r="I298" i="11"/>
  <c r="I299" i="11"/>
  <c r="I300" i="11"/>
  <c r="I301" i="11"/>
  <c r="I302" i="11"/>
  <c r="I303" i="11"/>
  <c r="H33" i="11"/>
  <c r="I33" i="11" s="1"/>
  <c r="H34" i="11"/>
  <c r="I34" i="11" s="1"/>
  <c r="H35" i="11"/>
  <c r="I35" i="11" s="1"/>
  <c r="H36" i="11"/>
  <c r="I36" i="11" s="1"/>
  <c r="H37" i="11"/>
  <c r="I37" i="11" s="1"/>
  <c r="H38" i="11"/>
  <c r="I38" i="11" s="1"/>
  <c r="H39" i="11"/>
  <c r="I39" i="11" s="1"/>
  <c r="H40" i="11"/>
  <c r="I40" i="11" s="1"/>
  <c r="H41" i="11"/>
  <c r="I41" i="11" s="1"/>
  <c r="H42" i="11"/>
  <c r="I42" i="11" s="1"/>
  <c r="H43" i="11"/>
  <c r="I43" i="11" s="1"/>
  <c r="H44" i="11"/>
  <c r="I44" i="11" s="1"/>
  <c r="H45" i="11"/>
  <c r="I45" i="11" s="1"/>
  <c r="H46" i="11"/>
  <c r="I46" i="11" s="1"/>
  <c r="H47" i="11"/>
  <c r="I47" i="11" s="1"/>
  <c r="H48" i="11"/>
  <c r="I48" i="11" s="1"/>
  <c r="H49" i="11"/>
  <c r="I49" i="11" s="1"/>
  <c r="H50" i="11"/>
  <c r="I50" i="11" s="1"/>
  <c r="H51" i="11"/>
  <c r="I51" i="11" s="1"/>
  <c r="H52" i="11"/>
  <c r="I52" i="11" s="1"/>
  <c r="H53" i="11"/>
  <c r="I53" i="11" s="1"/>
  <c r="H54" i="11"/>
  <c r="I54" i="11" s="1"/>
  <c r="H55" i="11"/>
  <c r="I55" i="11" s="1"/>
  <c r="H56" i="11"/>
  <c r="I56" i="11" s="1"/>
  <c r="H57" i="11"/>
  <c r="I57" i="11" s="1"/>
  <c r="H58" i="11"/>
  <c r="I58" i="11" s="1"/>
  <c r="H59" i="11"/>
  <c r="I59" i="11" s="1"/>
  <c r="H60" i="11"/>
  <c r="I60" i="11" s="1"/>
  <c r="H61" i="11"/>
  <c r="I61" i="11" s="1"/>
  <c r="H62" i="11"/>
  <c r="I62" i="11" s="1"/>
  <c r="H63" i="11"/>
  <c r="I63" i="11" s="1"/>
  <c r="H64" i="11"/>
  <c r="I64" i="11" s="1"/>
  <c r="H65" i="11"/>
  <c r="I65" i="11" s="1"/>
  <c r="H66" i="11"/>
  <c r="I66" i="11" s="1"/>
  <c r="H67" i="11"/>
  <c r="I67" i="11" s="1"/>
  <c r="H68" i="11"/>
  <c r="I68" i="11" s="1"/>
  <c r="H69" i="11"/>
  <c r="I69" i="11" s="1"/>
  <c r="H70" i="11"/>
  <c r="I70" i="11" s="1"/>
  <c r="H71" i="11"/>
  <c r="I71" i="11" s="1"/>
  <c r="H72" i="11"/>
  <c r="I72" i="11" s="1"/>
  <c r="H73" i="11"/>
  <c r="I73" i="11" s="1"/>
  <c r="H74" i="11"/>
  <c r="I74" i="11" s="1"/>
  <c r="H75" i="11"/>
  <c r="I75" i="11" s="1"/>
  <c r="H76" i="11"/>
  <c r="I76" i="11" s="1"/>
  <c r="H77" i="11"/>
  <c r="I77" i="11" s="1"/>
  <c r="H78" i="11"/>
  <c r="I78" i="11" s="1"/>
  <c r="H79" i="11"/>
  <c r="I79" i="11" s="1"/>
  <c r="H80" i="11"/>
  <c r="I80" i="11" s="1"/>
  <c r="H81" i="11"/>
  <c r="I81" i="11" s="1"/>
  <c r="H82" i="11"/>
  <c r="I82" i="11" s="1"/>
  <c r="H83" i="11"/>
  <c r="I83" i="11" s="1"/>
  <c r="H84" i="11"/>
  <c r="I84" i="11" s="1"/>
  <c r="H85" i="11"/>
  <c r="I85" i="11" s="1"/>
  <c r="H86" i="11"/>
  <c r="I86" i="11" s="1"/>
  <c r="H87" i="11"/>
  <c r="I87" i="11" s="1"/>
  <c r="H88" i="11"/>
  <c r="I88" i="11" s="1"/>
  <c r="H89" i="11"/>
  <c r="I89" i="11" s="1"/>
  <c r="H90" i="11"/>
  <c r="I90" i="11" s="1"/>
  <c r="H91" i="11"/>
  <c r="I91" i="11" s="1"/>
  <c r="H92" i="11"/>
  <c r="I92" i="11" s="1"/>
  <c r="H93" i="11"/>
  <c r="I93" i="11" s="1"/>
  <c r="H94" i="11"/>
  <c r="I94" i="11" s="1"/>
  <c r="H95" i="11"/>
  <c r="I95" i="11" s="1"/>
  <c r="H96" i="11"/>
  <c r="I96" i="11" s="1"/>
  <c r="H97" i="11"/>
  <c r="I97" i="11" s="1"/>
  <c r="H98" i="11"/>
  <c r="I98" i="11" s="1"/>
  <c r="H99" i="11"/>
  <c r="I99" i="11" s="1"/>
  <c r="H100" i="11"/>
  <c r="I100" i="11" s="1"/>
  <c r="H101" i="11"/>
  <c r="I101" i="11" s="1"/>
  <c r="H102" i="11"/>
  <c r="I102" i="11" s="1"/>
  <c r="H12" i="11"/>
  <c r="I12" i="11" s="1"/>
  <c r="H13" i="11"/>
  <c r="I13" i="11" s="1"/>
  <c r="H14" i="11"/>
  <c r="I14" i="11" s="1"/>
  <c r="H15" i="11"/>
  <c r="I15" i="11" s="1"/>
  <c r="H16" i="11"/>
  <c r="I16" i="11" s="1"/>
  <c r="H17" i="11"/>
  <c r="I17" i="11" s="1"/>
  <c r="H18" i="11"/>
  <c r="I18" i="11" s="1"/>
  <c r="H19" i="11"/>
  <c r="I19" i="11" s="1"/>
  <c r="H20" i="11"/>
  <c r="I20" i="11" s="1"/>
  <c r="H21" i="11"/>
  <c r="I21" i="11" s="1"/>
  <c r="H22" i="11"/>
  <c r="I22" i="11" s="1"/>
  <c r="H23" i="11"/>
  <c r="I23" i="11" s="1"/>
  <c r="H24" i="11"/>
  <c r="I24" i="11" s="1"/>
  <c r="H25" i="11"/>
  <c r="I25" i="11" s="1"/>
  <c r="H26" i="11"/>
  <c r="I26" i="11" s="1"/>
  <c r="H27" i="11"/>
  <c r="I27" i="11" s="1"/>
  <c r="H28" i="11"/>
  <c r="I28" i="11" s="1"/>
  <c r="H29" i="11"/>
  <c r="I29" i="11" s="1"/>
  <c r="H30" i="11"/>
  <c r="I30" i="11" s="1"/>
  <c r="H31" i="11"/>
  <c r="I31" i="11" s="1"/>
  <c r="H32" i="11"/>
  <c r="I32" i="11" s="1"/>
  <c r="H7" i="11"/>
  <c r="I7" i="11" s="1"/>
  <c r="H8" i="11"/>
  <c r="I8" i="11" s="1"/>
  <c r="H9" i="11"/>
  <c r="I9" i="11" s="1"/>
  <c r="H10" i="11"/>
  <c r="I10" i="11" s="1"/>
  <c r="H11" i="11"/>
  <c r="I11" i="11" s="1"/>
  <c r="H6" i="11"/>
  <c r="I6" i="11" s="1"/>
  <c r="A166" i="1" l="1"/>
  <c r="A155" i="1"/>
  <c r="C155" i="1"/>
  <c r="A144" i="1"/>
  <c r="C100" i="1"/>
  <c r="C111" i="1"/>
  <c r="A122" i="1"/>
  <c r="C144" i="1"/>
  <c r="C67" i="1"/>
  <c r="A89" i="1"/>
  <c r="A45" i="1"/>
  <c r="C45" i="1"/>
  <c r="F45" i="1" s="1"/>
  <c r="C78" i="1"/>
  <c r="A78" i="1"/>
  <c r="C56" i="1"/>
  <c r="C89" i="1"/>
  <c r="A67" i="1"/>
  <c r="A56" i="1"/>
  <c r="A111" i="1"/>
  <c r="A12" i="1"/>
  <c r="C42" i="10"/>
  <c r="A26" i="1" l="1"/>
  <c r="J26" i="10"/>
  <c r="J25" i="10"/>
  <c r="K25" i="10" s="1"/>
  <c r="G2" i="11"/>
  <c r="A23" i="1" l="1"/>
  <c r="C23" i="1"/>
  <c r="C12" i="1"/>
  <c r="C34" i="1"/>
  <c r="A34" i="1"/>
  <c r="C166" i="1" l="1"/>
  <c r="C5" i="1"/>
  <c r="E11" i="9"/>
  <c r="E6" i="7" s="1"/>
  <c r="C9" i="10" l="1"/>
  <c r="C11" i="10"/>
  <c r="B35" i="10" l="1"/>
  <c r="B39" i="10"/>
  <c r="C14" i="10"/>
  <c r="C16" i="10"/>
  <c r="C15" i="10"/>
  <c r="C18" i="10"/>
  <c r="C17" i="10"/>
  <c r="B2" i="9"/>
  <c r="A3" i="10"/>
  <c r="A3" i="8"/>
  <c r="M30" i="10" l="1"/>
  <c r="D30" i="10"/>
  <c r="J28" i="10"/>
  <c r="K28" i="10" s="1"/>
  <c r="K45" i="10" s="1"/>
  <c r="K26" i="10"/>
  <c r="K43" i="10" s="1"/>
  <c r="K42" i="10"/>
  <c r="F25" i="10"/>
  <c r="H25" i="10" s="1"/>
  <c r="M1" i="10"/>
  <c r="F30" i="10" l="1"/>
  <c r="H30" i="10" s="1"/>
  <c r="J27" i="10"/>
  <c r="J42" i="10"/>
  <c r="J43" i="10"/>
  <c r="J45" i="10"/>
  <c r="L25" i="10"/>
  <c r="C164" i="1"/>
  <c r="C153" i="1"/>
  <c r="C142" i="1"/>
  <c r="C131" i="1"/>
  <c r="C120" i="1"/>
  <c r="C109" i="1"/>
  <c r="C98" i="1"/>
  <c r="C87" i="1"/>
  <c r="C76" i="1"/>
  <c r="C65" i="1"/>
  <c r="C54" i="1"/>
  <c r="C43" i="1"/>
  <c r="C32" i="1"/>
  <c r="C21" i="1"/>
  <c r="C10" i="1"/>
  <c r="K27" i="10" l="1"/>
  <c r="K29" i="10" s="1"/>
  <c r="L29" i="10" s="1"/>
  <c r="J44" i="10"/>
  <c r="F12" i="1"/>
  <c r="U17" i="2"/>
  <c r="U16" i="2"/>
  <c r="U15" i="2"/>
  <c r="U14" i="2"/>
  <c r="U13" i="2"/>
  <c r="U12" i="2"/>
  <c r="U11" i="2"/>
  <c r="U10" i="2"/>
  <c r="U9" i="2"/>
  <c r="U8" i="2"/>
  <c r="U7" i="2"/>
  <c r="U6" i="2"/>
  <c r="U5" i="2"/>
  <c r="U4" i="2"/>
  <c r="L27" i="10" l="1"/>
  <c r="K44" i="10"/>
  <c r="K46" i="10" s="1"/>
  <c r="N17" i="2" l="1"/>
  <c r="N16" i="2"/>
  <c r="N15" i="2"/>
  <c r="N14" i="2"/>
  <c r="N13" i="2"/>
  <c r="N12" i="2"/>
  <c r="N11" i="2"/>
  <c r="N10" i="2"/>
  <c r="N9" i="2"/>
  <c r="N8" i="2"/>
  <c r="N7" i="2"/>
  <c r="N6" i="2"/>
  <c r="L17" i="2"/>
  <c r="L16" i="2"/>
  <c r="L15" i="2"/>
  <c r="L14" i="2"/>
  <c r="L13" i="2"/>
  <c r="L12" i="2"/>
  <c r="L11" i="2"/>
  <c r="L10" i="2"/>
  <c r="L9" i="2"/>
  <c r="L8" i="2"/>
  <c r="L7" i="2"/>
  <c r="L6" i="2"/>
  <c r="I17" i="2"/>
  <c r="I16" i="2"/>
  <c r="I15" i="2"/>
  <c r="I14" i="2"/>
  <c r="I13" i="2"/>
  <c r="I12" i="2"/>
  <c r="I11" i="2"/>
  <c r="I10" i="2"/>
  <c r="I9" i="2"/>
  <c r="I8" i="2"/>
  <c r="I7" i="2"/>
  <c r="I6" i="2"/>
  <c r="G17" i="2"/>
  <c r="G16" i="2"/>
  <c r="G15" i="2"/>
  <c r="G14" i="2"/>
  <c r="G13" i="2"/>
  <c r="G12" i="2"/>
  <c r="G11" i="2"/>
  <c r="G10" i="2"/>
  <c r="G9" i="2"/>
  <c r="G8" i="2"/>
  <c r="G7" i="2"/>
  <c r="G6" i="2"/>
  <c r="F17" i="2"/>
  <c r="F16" i="2"/>
  <c r="F15" i="2"/>
  <c r="F14" i="2"/>
  <c r="F13" i="2"/>
  <c r="F12" i="2"/>
  <c r="F11" i="2"/>
  <c r="F10" i="2"/>
  <c r="F9" i="2"/>
  <c r="F8" i="2"/>
  <c r="F7" i="2"/>
  <c r="F6" i="2"/>
  <c r="D9" i="2"/>
  <c r="E12" i="2"/>
  <c r="D171" i="1"/>
  <c r="J169" i="1"/>
  <c r="K169" i="1" s="1"/>
  <c r="L169" i="1" s="1"/>
  <c r="J167" i="1"/>
  <c r="K167" i="1" s="1"/>
  <c r="L167" i="1" s="1"/>
  <c r="J166" i="1"/>
  <c r="D160" i="1"/>
  <c r="J158" i="1"/>
  <c r="K158" i="1" s="1"/>
  <c r="L158" i="1" s="1"/>
  <c r="J156" i="1"/>
  <c r="K156" i="1" s="1"/>
  <c r="L156" i="1" s="1"/>
  <c r="J155" i="1"/>
  <c r="E16" i="2"/>
  <c r="D149" i="1"/>
  <c r="J147" i="1"/>
  <c r="K147" i="1" s="1"/>
  <c r="L147" i="1" s="1"/>
  <c r="J145" i="1"/>
  <c r="K145" i="1" s="1"/>
  <c r="L145" i="1" s="1"/>
  <c r="J144" i="1"/>
  <c r="D138" i="1"/>
  <c r="J136" i="1"/>
  <c r="K136" i="1" s="1"/>
  <c r="L136" i="1" s="1"/>
  <c r="J134" i="1"/>
  <c r="K134" i="1" s="1"/>
  <c r="L134" i="1" s="1"/>
  <c r="J133" i="1"/>
  <c r="D127" i="1"/>
  <c r="J125" i="1"/>
  <c r="K125" i="1" s="1"/>
  <c r="L125" i="1" s="1"/>
  <c r="J123" i="1"/>
  <c r="K123" i="1" s="1"/>
  <c r="L123" i="1" s="1"/>
  <c r="J122" i="1"/>
  <c r="D116" i="1"/>
  <c r="J114" i="1"/>
  <c r="K114" i="1" s="1"/>
  <c r="L114" i="1" s="1"/>
  <c r="J112" i="1"/>
  <c r="K112" i="1" s="1"/>
  <c r="L112" i="1" s="1"/>
  <c r="J111" i="1"/>
  <c r="D105" i="1"/>
  <c r="J103" i="1"/>
  <c r="K103" i="1" s="1"/>
  <c r="L103" i="1" s="1"/>
  <c r="J101" i="1"/>
  <c r="K101" i="1" s="1"/>
  <c r="L101" i="1" s="1"/>
  <c r="J100" i="1"/>
  <c r="D94" i="1"/>
  <c r="J91" i="1" s="1"/>
  <c r="K91" i="1" s="1"/>
  <c r="L92" i="1"/>
  <c r="L90" i="1"/>
  <c r="J89" i="1"/>
  <c r="J81" i="1"/>
  <c r="K81" i="1" s="1"/>
  <c r="L81" i="1" s="1"/>
  <c r="J79" i="1"/>
  <c r="K79" i="1" s="1"/>
  <c r="L79" i="1" s="1"/>
  <c r="J78" i="1"/>
  <c r="D72" i="1"/>
  <c r="J70" i="1"/>
  <c r="K70" i="1" s="1"/>
  <c r="L70" i="1" s="1"/>
  <c r="J68" i="1"/>
  <c r="K68" i="1" s="1"/>
  <c r="L68" i="1" s="1"/>
  <c r="J67" i="1"/>
  <c r="D61" i="1"/>
  <c r="J59" i="1"/>
  <c r="K59" i="1" s="1"/>
  <c r="L59" i="1" s="1"/>
  <c r="J57" i="1"/>
  <c r="K57" i="1" s="1"/>
  <c r="L57" i="1" s="1"/>
  <c r="J56" i="1"/>
  <c r="D50" i="1"/>
  <c r="J48" i="1"/>
  <c r="J46" i="1"/>
  <c r="J45" i="1"/>
  <c r="H45" i="1" l="1"/>
  <c r="E11" i="2"/>
  <c r="D15" i="2"/>
  <c r="E7" i="2"/>
  <c r="E8" i="2"/>
  <c r="D12" i="2"/>
  <c r="F78" i="1"/>
  <c r="H78" i="1" s="1"/>
  <c r="E17" i="2"/>
  <c r="K48" i="1"/>
  <c r="L48" i="1" s="1"/>
  <c r="K46" i="1"/>
  <c r="L46" i="1" s="1"/>
  <c r="F171" i="1"/>
  <c r="H171" i="1" s="1"/>
  <c r="F160" i="1"/>
  <c r="H160" i="1" s="1"/>
  <c r="F149" i="1"/>
  <c r="H149" i="1" s="1"/>
  <c r="J135" i="1"/>
  <c r="K135" i="1" s="1"/>
  <c r="L135" i="1" s="1"/>
  <c r="J124" i="1"/>
  <c r="K124" i="1" s="1"/>
  <c r="L124" i="1" s="1"/>
  <c r="K12" i="2"/>
  <c r="J113" i="1"/>
  <c r="K113" i="1" s="1"/>
  <c r="L113" i="1" s="1"/>
  <c r="F105" i="1"/>
  <c r="H105" i="1" s="1"/>
  <c r="F94" i="1"/>
  <c r="H94" i="1" s="1"/>
  <c r="J80" i="1"/>
  <c r="K80" i="1" s="1"/>
  <c r="L80" i="1" s="1"/>
  <c r="K9" i="2"/>
  <c r="J69" i="1"/>
  <c r="K69" i="1" s="1"/>
  <c r="L69" i="1" s="1"/>
  <c r="F61" i="1"/>
  <c r="H61" i="1" s="1"/>
  <c r="J47" i="1"/>
  <c r="K6" i="2"/>
  <c r="M6" i="2" s="1"/>
  <c r="K11" i="2"/>
  <c r="D17" i="2"/>
  <c r="K14" i="2"/>
  <c r="K13" i="2"/>
  <c r="K17" i="2"/>
  <c r="E10" i="2"/>
  <c r="D6" i="2"/>
  <c r="K10" i="2"/>
  <c r="J168" i="1"/>
  <c r="K168" i="1" s="1"/>
  <c r="L168" i="1" s="1"/>
  <c r="K7" i="2"/>
  <c r="K15" i="2"/>
  <c r="R15" i="2" s="1"/>
  <c r="J58" i="1"/>
  <c r="K58" i="1" s="1"/>
  <c r="L58" i="1" s="1"/>
  <c r="F116" i="1"/>
  <c r="H116" i="1" s="1"/>
  <c r="D8" i="2"/>
  <c r="K8" i="2"/>
  <c r="K16" i="2"/>
  <c r="F72" i="1"/>
  <c r="H72" i="1" s="1"/>
  <c r="L91" i="1"/>
  <c r="J102" i="1"/>
  <c r="K102" i="1" s="1"/>
  <c r="L102" i="1" s="1"/>
  <c r="F138" i="1"/>
  <c r="H138" i="1" s="1"/>
  <c r="J157" i="1"/>
  <c r="K157" i="1" s="1"/>
  <c r="L157" i="1" s="1"/>
  <c r="F166" i="1"/>
  <c r="H166" i="1" s="1"/>
  <c r="F155" i="1"/>
  <c r="H155" i="1" s="1"/>
  <c r="K155" i="1"/>
  <c r="L155" i="1" s="1"/>
  <c r="J146" i="1"/>
  <c r="K146" i="1" s="1"/>
  <c r="L146" i="1" s="1"/>
  <c r="K111" i="1"/>
  <c r="L111" i="1" s="1"/>
  <c r="F111" i="1"/>
  <c r="H111" i="1" s="1"/>
  <c r="F127" i="1"/>
  <c r="H127" i="1" s="1"/>
  <c r="F50" i="1"/>
  <c r="H50" i="1" s="1"/>
  <c r="R16" i="2" l="1"/>
  <c r="M16" i="2"/>
  <c r="R8" i="2"/>
  <c r="M8" i="2"/>
  <c r="R17" i="2"/>
  <c r="M17" i="2"/>
  <c r="M15" i="2"/>
  <c r="R14" i="2"/>
  <c r="M14" i="2"/>
  <c r="R13" i="2"/>
  <c r="M13" i="2"/>
  <c r="R12" i="2"/>
  <c r="M12" i="2"/>
  <c r="R11" i="2"/>
  <c r="M11" i="2"/>
  <c r="R10" i="2"/>
  <c r="M10" i="2"/>
  <c r="R9" i="2"/>
  <c r="M9" i="2"/>
  <c r="R7" i="2"/>
  <c r="M7" i="2"/>
  <c r="F144" i="1"/>
  <c r="H144" i="1" s="1"/>
  <c r="F56" i="1"/>
  <c r="H56" i="1" s="1"/>
  <c r="F100" i="1"/>
  <c r="H100" i="1" s="1"/>
  <c r="E6" i="2"/>
  <c r="K100" i="1"/>
  <c r="L100" i="1" s="1"/>
  <c r="K115" i="1"/>
  <c r="E9" i="2"/>
  <c r="K166" i="1"/>
  <c r="L166" i="1" s="1"/>
  <c r="K45" i="1"/>
  <c r="L45" i="1" s="1"/>
  <c r="K78" i="1"/>
  <c r="L78" i="1" s="1"/>
  <c r="K67" i="1"/>
  <c r="L67" i="1" s="1"/>
  <c r="K56" i="1"/>
  <c r="L56" i="1" s="1"/>
  <c r="F67" i="1"/>
  <c r="H67" i="1" s="1"/>
  <c r="R6" i="2"/>
  <c r="K47" i="1"/>
  <c r="L47" i="1" s="1"/>
  <c r="F89" i="1"/>
  <c r="H89" i="1" s="1"/>
  <c r="E15" i="2"/>
  <c r="K144" i="1"/>
  <c r="L144" i="1" s="1"/>
  <c r="K89" i="1"/>
  <c r="K159" i="1"/>
  <c r="K93" i="1" l="1"/>
  <c r="L93" i="1" s="1"/>
  <c r="L89" i="1"/>
  <c r="J117" i="1"/>
  <c r="L115" i="1"/>
  <c r="J161" i="1"/>
  <c r="L159" i="1"/>
  <c r="L160" i="1"/>
  <c r="K170" i="1"/>
  <c r="K148" i="1"/>
  <c r="K104" i="1"/>
  <c r="K82" i="1"/>
  <c r="L82" i="1" s="1"/>
  <c r="K71" i="1"/>
  <c r="L71" i="1" s="1"/>
  <c r="K60" i="1"/>
  <c r="L60" i="1" s="1"/>
  <c r="K49" i="1"/>
  <c r="L49" i="1" s="1"/>
  <c r="J172" i="1" l="1"/>
  <c r="L170" i="1"/>
  <c r="J106" i="1"/>
  <c r="L104" i="1"/>
  <c r="J150" i="1"/>
  <c r="L148" i="1"/>
  <c r="J95" i="1"/>
  <c r="J62" i="1"/>
  <c r="J73" i="1"/>
  <c r="L171" i="1"/>
  <c r="J51" i="1"/>
  <c r="J84" i="1"/>
  <c r="H6" i="2" l="1"/>
  <c r="J6" i="2" s="1"/>
  <c r="H7" i="2"/>
  <c r="J7" i="2" s="1"/>
  <c r="H8" i="2"/>
  <c r="J8" i="2" s="1"/>
  <c r="H9" i="2"/>
  <c r="J9" i="2" s="1"/>
  <c r="H10" i="2"/>
  <c r="J10" i="2" s="1"/>
  <c r="H11" i="2"/>
  <c r="J11" i="2" s="1"/>
  <c r="H12" i="2"/>
  <c r="J12" i="2" s="1"/>
  <c r="H15" i="2"/>
  <c r="J15" i="2" s="1"/>
  <c r="H16" i="2"/>
  <c r="J16" i="2" s="1"/>
  <c r="O7" i="2"/>
  <c r="O8" i="2"/>
  <c r="O9" i="2"/>
  <c r="O10" i="2"/>
  <c r="O11" i="2"/>
  <c r="O12" i="2"/>
  <c r="O13" i="2"/>
  <c r="O14" i="2"/>
  <c r="O15" i="2"/>
  <c r="O16" i="2"/>
  <c r="O17" i="2"/>
  <c r="P6" i="2"/>
  <c r="Q6" i="2"/>
  <c r="S6" i="2"/>
  <c r="P7" i="2"/>
  <c r="Q7" i="2"/>
  <c r="S7" i="2"/>
  <c r="P8" i="2"/>
  <c r="Q8" i="2"/>
  <c r="S8" i="2"/>
  <c r="P9" i="2"/>
  <c r="Q9" i="2"/>
  <c r="S9" i="2"/>
  <c r="P10" i="2"/>
  <c r="Q10" i="2"/>
  <c r="S10" i="2"/>
  <c r="P11" i="2"/>
  <c r="Q11" i="2"/>
  <c r="S11" i="2"/>
  <c r="P12" i="2"/>
  <c r="Q12" i="2"/>
  <c r="S12" i="2"/>
  <c r="P13" i="2"/>
  <c r="Q13" i="2"/>
  <c r="S13" i="2"/>
  <c r="P14" i="2"/>
  <c r="Q14" i="2"/>
  <c r="S14" i="2"/>
  <c r="P15" i="2"/>
  <c r="Q15" i="2"/>
  <c r="S15" i="2"/>
  <c r="P16" i="2"/>
  <c r="Q16" i="2"/>
  <c r="S16" i="2"/>
  <c r="P17" i="2"/>
  <c r="Q17" i="2"/>
  <c r="S17" i="2"/>
  <c r="O6" i="2" l="1"/>
  <c r="T11" i="2"/>
  <c r="T7" i="2"/>
  <c r="T15" i="2"/>
  <c r="T12" i="2"/>
  <c r="T9" i="2"/>
  <c r="T10" i="2"/>
  <c r="T8" i="2"/>
  <c r="T6" i="2"/>
  <c r="T16" i="2"/>
  <c r="J26" i="1" l="1"/>
  <c r="J24" i="1"/>
  <c r="J23" i="1"/>
  <c r="J37" i="1"/>
  <c r="K37" i="1" s="1"/>
  <c r="L37" i="1" s="1"/>
  <c r="J35" i="1"/>
  <c r="K35" i="1" s="1"/>
  <c r="L35" i="1" s="1"/>
  <c r="J34" i="1"/>
  <c r="J15" i="1"/>
  <c r="J13" i="1"/>
  <c r="J12" i="1"/>
  <c r="J202" i="1" s="1"/>
  <c r="K13" i="1" l="1"/>
  <c r="K15" i="1"/>
  <c r="K24" i="1"/>
  <c r="L24" i="1" s="1"/>
  <c r="K26" i="1"/>
  <c r="L26" i="1" s="1"/>
  <c r="D5" i="2"/>
  <c r="E5" i="2"/>
  <c r="D3" i="2"/>
  <c r="K12" i="1"/>
  <c r="L12" i="1" s="1"/>
  <c r="D4" i="2"/>
  <c r="K23" i="1"/>
  <c r="L23" i="1" s="1"/>
  <c r="L15" i="1" l="1"/>
  <c r="L13" i="1"/>
  <c r="K34" i="1"/>
  <c r="L34" i="1" s="1"/>
  <c r="E4" i="2"/>
  <c r="E3" i="2"/>
  <c r="C3" i="2" l="1"/>
  <c r="C4" i="2"/>
  <c r="C5" i="2"/>
  <c r="C6" i="2"/>
  <c r="C7" i="2"/>
  <c r="C8" i="2"/>
  <c r="C9" i="2"/>
  <c r="C10" i="2"/>
  <c r="C11" i="2"/>
  <c r="C12" i="2"/>
  <c r="C13" i="2"/>
  <c r="C14" i="2"/>
  <c r="C15" i="2"/>
  <c r="C16" i="2"/>
  <c r="C17" i="2"/>
  <c r="N5" i="2"/>
  <c r="S5" i="2" s="1"/>
  <c r="L5" i="2"/>
  <c r="N4" i="2"/>
  <c r="S4" i="2" s="1"/>
  <c r="L4" i="2"/>
  <c r="N3" i="2"/>
  <c r="L3" i="2"/>
  <c r="L22" i="2" l="1"/>
  <c r="S3" i="2"/>
  <c r="S22" i="2" s="1"/>
  <c r="N22" i="2"/>
  <c r="H17" i="2"/>
  <c r="J17" i="2" s="1"/>
  <c r="T17" i="2"/>
  <c r="I5" i="2" l="1"/>
  <c r="Q5" i="2" s="1"/>
  <c r="G5" i="2"/>
  <c r="F5" i="2"/>
  <c r="I4" i="2"/>
  <c r="Q4" i="2" s="1"/>
  <c r="G4" i="2"/>
  <c r="F4" i="2"/>
  <c r="I3" i="2"/>
  <c r="G3" i="2"/>
  <c r="F3" i="2"/>
  <c r="D39" i="1"/>
  <c r="F34" i="1"/>
  <c r="D28" i="1"/>
  <c r="F23" i="1"/>
  <c r="D17" i="1"/>
  <c r="J14" i="1" s="1"/>
  <c r="J204" i="1" s="1"/>
  <c r="F22" i="2" l="1"/>
  <c r="G22" i="2"/>
  <c r="P5" i="2"/>
  <c r="Q3" i="2"/>
  <c r="Q22" i="2" s="1"/>
  <c r="I22" i="2"/>
  <c r="F17" i="1"/>
  <c r="J36" i="1"/>
  <c r="F39" i="1"/>
  <c r="F28" i="1"/>
  <c r="J25" i="1"/>
  <c r="H3" i="2"/>
  <c r="P3" i="2"/>
  <c r="P4" i="2"/>
  <c r="H5" i="2"/>
  <c r="J5" i="2" s="1"/>
  <c r="H4" i="2"/>
  <c r="J4" i="2" s="1"/>
  <c r="K14" i="1"/>
  <c r="K204" i="1" s="1"/>
  <c r="H34" i="1"/>
  <c r="H23" i="1"/>
  <c r="H12" i="1"/>
  <c r="K5" i="2"/>
  <c r="K4" i="2"/>
  <c r="K3" i="2"/>
  <c r="M3" i="2" s="1"/>
  <c r="L14" i="1" l="1"/>
  <c r="R4" i="2"/>
  <c r="T4" i="2" s="1"/>
  <c r="M4" i="2"/>
  <c r="O4" i="2" s="1"/>
  <c r="R5" i="2"/>
  <c r="T5" i="2" s="1"/>
  <c r="M5" i="2"/>
  <c r="O5" i="2" s="1"/>
  <c r="K36" i="1"/>
  <c r="L36" i="1" s="1"/>
  <c r="R3" i="2"/>
  <c r="K22" i="2"/>
  <c r="K16" i="1"/>
  <c r="L16" i="1" s="1"/>
  <c r="P22" i="2"/>
  <c r="K25" i="1"/>
  <c r="L25" i="1" s="1"/>
  <c r="J3" i="2"/>
  <c r="H17" i="1"/>
  <c r="H28" i="1"/>
  <c r="H39" i="1"/>
  <c r="J18" i="1" l="1"/>
  <c r="R22" i="2"/>
  <c r="K38" i="1"/>
  <c r="L38" i="1" s="1"/>
  <c r="O3" i="2"/>
  <c r="O22" i="2" s="1"/>
  <c r="M22" i="2"/>
  <c r="T3" i="2"/>
  <c r="K27" i="1"/>
  <c r="J29" i="1" l="1"/>
  <c r="L27" i="1"/>
  <c r="J40" i="1"/>
  <c r="D7" i="2" l="1"/>
  <c r="D10" i="2"/>
  <c r="A100" i="1"/>
  <c r="D11" i="2" s="1"/>
  <c r="C133" i="1" l="1"/>
  <c r="A133" i="1"/>
  <c r="D14" i="2" s="1"/>
  <c r="C122" i="1"/>
  <c r="F133" i="1" l="1"/>
  <c r="H133" i="1" s="1"/>
  <c r="C202" i="1"/>
  <c r="E13" i="2"/>
  <c r="F122" i="1"/>
  <c r="H122" i="1" s="1"/>
  <c r="K122" i="1"/>
  <c r="L122" i="1" s="1"/>
  <c r="E14" i="2"/>
  <c r="D13" i="2"/>
  <c r="K133" i="1"/>
  <c r="L133" i="1" s="1"/>
  <c r="E22" i="2" l="1"/>
  <c r="K202" i="1"/>
  <c r="K206" i="1" s="1"/>
  <c r="H14" i="2"/>
  <c r="J14" i="2" s="1"/>
  <c r="T14" i="2"/>
  <c r="K126" i="1"/>
  <c r="L126" i="1" s="1"/>
  <c r="K137" i="1"/>
  <c r="L137" i="1" s="1"/>
  <c r="T13" i="2"/>
  <c r="H13" i="2"/>
  <c r="T22" i="2" l="1"/>
  <c r="J128" i="1"/>
  <c r="J139" i="1"/>
  <c r="J13" i="2"/>
  <c r="J22" i="2" s="1"/>
  <c r="H22" i="2"/>
  <c r="D16" i="2" l="1"/>
</calcChain>
</file>

<file path=xl/sharedStrings.xml><?xml version="1.0" encoding="utf-8"?>
<sst xmlns="http://schemas.openxmlformats.org/spreadsheetml/2006/main" count="1666" uniqueCount="707">
  <si>
    <t>Fund</t>
  </si>
  <si>
    <t>Current Receivables</t>
  </si>
  <si>
    <t>GL Account Name</t>
  </si>
  <si>
    <t>Reclass Non-Current</t>
  </si>
  <si>
    <t>Offsetting Account</t>
  </si>
  <si>
    <t>Credit - Revenue</t>
  </si>
  <si>
    <t>Debit - 1340010000</t>
  </si>
  <si>
    <t>Gross Current</t>
  </si>
  <si>
    <t>Debit - Expense</t>
  </si>
  <si>
    <t>Net Current</t>
  </si>
  <si>
    <t>Non-Current Reclass</t>
  </si>
  <si>
    <t>Credit - 130001000</t>
  </si>
  <si>
    <t>Debit - Revenue</t>
  </si>
  <si>
    <t>Gross Non-Current</t>
  </si>
  <si>
    <t>Net Non-Current</t>
  </si>
  <si>
    <t>(2)
Reclass Non-Current</t>
  </si>
  <si>
    <t>(1)
Existing/Current Balance</t>
  </si>
  <si>
    <t>(4)
Gross Current</t>
  </si>
  <si>
    <t>(5)
Allowance for Uncollectable</t>
  </si>
  <si>
    <t>(6)
Net Current</t>
  </si>
  <si>
    <t xml:space="preserve">
GL Account Name</t>
  </si>
  <si>
    <t xml:space="preserve">State of South Carolina </t>
  </si>
  <si>
    <t>Section 3.04, Other Receivables Reporting Package</t>
  </si>
  <si>
    <t>Key Terms:</t>
  </si>
  <si>
    <t>Current Balance</t>
  </si>
  <si>
    <t xml:space="preserve">Allowance for Uncollectible </t>
  </si>
  <si>
    <t>Adjusting Entry</t>
  </si>
  <si>
    <t>Allowance for Uncollectible Non- Current</t>
  </si>
  <si>
    <t>Business Area</t>
  </si>
  <si>
    <t>Agency:</t>
  </si>
  <si>
    <t>J020</t>
  </si>
  <si>
    <t>Yearend Rptg – Accounts Receivable Current with Customer</t>
  </si>
  <si>
    <t>35B40000</t>
  </si>
  <si>
    <t>51S20000</t>
  </si>
  <si>
    <t>51S30000</t>
  </si>
  <si>
    <t>Sample Fund</t>
  </si>
  <si>
    <t>Agency Fund #1</t>
  </si>
  <si>
    <t>Agency Fund #2</t>
  </si>
  <si>
    <t>Agency Fund #3</t>
  </si>
  <si>
    <t>Agency Fund #4</t>
  </si>
  <si>
    <t>Agency Fund #</t>
  </si>
  <si>
    <t>E240</t>
  </si>
  <si>
    <t>P160</t>
  </si>
  <si>
    <t>H790</t>
  </si>
  <si>
    <t>N040</t>
  </si>
  <si>
    <t>H750</t>
  </si>
  <si>
    <t>D500</t>
  </si>
  <si>
    <t>R400</t>
  </si>
  <si>
    <t>K050</t>
  </si>
  <si>
    <t>N120</t>
  </si>
  <si>
    <t>P240</t>
  </si>
  <si>
    <t>H670</t>
  </si>
  <si>
    <t>E280</t>
  </si>
  <si>
    <t>P120</t>
  </si>
  <si>
    <t>D100</t>
  </si>
  <si>
    <t>R200</t>
  </si>
  <si>
    <t>B040</t>
  </si>
  <si>
    <t>N200</t>
  </si>
  <si>
    <t>R060</t>
  </si>
  <si>
    <t>38J30000</t>
  </si>
  <si>
    <t>P280</t>
  </si>
  <si>
    <t>E500</t>
  </si>
  <si>
    <t>U300</t>
  </si>
  <si>
    <t>L040</t>
  </si>
  <si>
    <t>36H60000</t>
  </si>
  <si>
    <t>E550</t>
  </si>
  <si>
    <t>H730</t>
  </si>
  <si>
    <t>*</t>
  </si>
  <si>
    <t>Ending GL Account Balances to be Posted to SCEIS</t>
  </si>
  <si>
    <t>Fund Receivable Net Balance</t>
  </si>
  <si>
    <t>(7)
Non-Current Reclass</t>
  </si>
  <si>
    <t>(9)
Gross Non-Current</t>
  </si>
  <si>
    <t>(11)
Net Non-Current</t>
  </si>
  <si>
    <t>Description</t>
  </si>
  <si>
    <t>(12)
Current Ending Balance</t>
  </si>
  <si>
    <t>Type of Receivable</t>
  </si>
  <si>
    <t>J000</t>
  </si>
  <si>
    <t>Entry</t>
  </si>
  <si>
    <t>Adjusting Entry
Current</t>
  </si>
  <si>
    <t>Adjusting Entry
Allowance</t>
  </si>
  <si>
    <t>Adjusting Entry
Non-Currrent</t>
  </si>
  <si>
    <t>Adjusting Entry
Allowance NC</t>
  </si>
  <si>
    <t>Fund Ending Balance</t>
  </si>
  <si>
    <t>A010</t>
  </si>
  <si>
    <t>A050</t>
  </si>
  <si>
    <t>A150</t>
  </si>
  <si>
    <t>A170</t>
  </si>
  <si>
    <t>A200</t>
  </si>
  <si>
    <t>A850</t>
  </si>
  <si>
    <t>C050</t>
  </si>
  <si>
    <t>D050</t>
  </si>
  <si>
    <t>D170</t>
  </si>
  <si>
    <t>D200</t>
  </si>
  <si>
    <t>D250</t>
  </si>
  <si>
    <t>E040</t>
  </si>
  <si>
    <t>E080</t>
  </si>
  <si>
    <t>E120</t>
  </si>
  <si>
    <t>E160</t>
  </si>
  <si>
    <t>E200</t>
  </si>
  <si>
    <t>E210</t>
  </si>
  <si>
    <t>E230</t>
  </si>
  <si>
    <t>F270</t>
  </si>
  <si>
    <t>H030</t>
  </si>
  <si>
    <t>H060</t>
  </si>
  <si>
    <t>H590</t>
  </si>
  <si>
    <t>H630</t>
  </si>
  <si>
    <t>H710</t>
  </si>
  <si>
    <t>H870</t>
  </si>
  <si>
    <t>H910</t>
  </si>
  <si>
    <t>H950</t>
  </si>
  <si>
    <t>H960</t>
  </si>
  <si>
    <t>J040</t>
  </si>
  <si>
    <t>J120</t>
  </si>
  <si>
    <t>J160</t>
  </si>
  <si>
    <t>J200</t>
  </si>
  <si>
    <t>L120</t>
  </si>
  <si>
    <t>L240</t>
  </si>
  <si>
    <t>L360</t>
  </si>
  <si>
    <t>L460</t>
  </si>
  <si>
    <t>N080</t>
  </si>
  <si>
    <t>P260</t>
  </si>
  <si>
    <t>P320</t>
  </si>
  <si>
    <t>P400</t>
  </si>
  <si>
    <t>P450</t>
  </si>
  <si>
    <t>R040</t>
  </si>
  <si>
    <t>R080</t>
  </si>
  <si>
    <t>R160</t>
  </si>
  <si>
    <t>R230</t>
  </si>
  <si>
    <t>R280</t>
  </si>
  <si>
    <t>R360</t>
  </si>
  <si>
    <t>R440</t>
  </si>
  <si>
    <t>R520</t>
  </si>
  <si>
    <t>R600</t>
  </si>
  <si>
    <t>S600</t>
  </si>
  <si>
    <t>Agency Name</t>
  </si>
  <si>
    <t>N000</t>
  </si>
  <si>
    <t>A000</t>
  </si>
  <si>
    <t>H000</t>
  </si>
  <si>
    <t>L000</t>
  </si>
  <si>
    <t>P000</t>
  </si>
  <si>
    <t>U000</t>
  </si>
  <si>
    <t>Education Oversight Committee</t>
  </si>
  <si>
    <t>Election Commission</t>
  </si>
  <si>
    <t>State Fiscal Accountability Authority</t>
  </si>
  <si>
    <t>Vocational Rehabilitation</t>
  </si>
  <si>
    <t>State Library</t>
  </si>
  <si>
    <t>Arts Commission</t>
  </si>
  <si>
    <t>Museum Commission</t>
  </si>
  <si>
    <t>Confederate Relic Room And Military Museum Commission</t>
  </si>
  <si>
    <t>John De La Howe School</t>
  </si>
  <si>
    <t>Forestry Commission</t>
  </si>
  <si>
    <t>Sea Grant Consortium</t>
  </si>
  <si>
    <t>Public Service Commission</t>
  </si>
  <si>
    <t>Second Injury Fund</t>
  </si>
  <si>
    <t>State Ethics Commission</t>
  </si>
  <si>
    <t>Procurement Review Panel</t>
  </si>
  <si>
    <t>Department of Administration</t>
  </si>
  <si>
    <t>Department of Public Safety</t>
  </si>
  <si>
    <t>Department of Commerce</t>
  </si>
  <si>
    <t>Department of Motor Vehicles</t>
  </si>
  <si>
    <t>Department of Revenue</t>
  </si>
  <si>
    <t>Reviewer Checklist</t>
  </si>
  <si>
    <t>Can all amounts reported on each form be traced to official agency accounting records?</t>
  </si>
  <si>
    <t>Have all reconciling differences between the accounting records, managerial tools, and working papers associated with the completion of the forms been identified and documented for explanation or correction?</t>
  </si>
  <si>
    <t>Do the completed forms accurately reflect the agency's position as of June 30 for accounts and other receivables?</t>
  </si>
  <si>
    <t>Has an evaluation of collectability been performed to estimate and report an allowance for uncollectible accounts?</t>
  </si>
  <si>
    <t>Has the activity been compared with the prior year, documenting causes for any large fluctuations that can be easily obtained and explained to individuals not familiar with the daily operations of the agency?</t>
  </si>
  <si>
    <t>PURPOSE and OBJECTIVE:</t>
  </si>
  <si>
    <t xml:space="preserve">The accrual reporting (whether modified or full) required by GAAP includes the reporting of accounts </t>
  </si>
  <si>
    <t>receivable, net of related allowance for uncollectible amounts.</t>
  </si>
  <si>
    <t>Please refer to the Reporting Policies and Procedures Manual for further guidance on recognition criteria</t>
  </si>
  <si>
    <t xml:space="preserve">and the related GAAP guidance.  </t>
  </si>
  <si>
    <t>If questions arise that can not be answered by the Reporting Policies and Procedures Manual, please contact</t>
  </si>
  <si>
    <t>the Financial Reporting Division of the Comptroller General's Office.</t>
  </si>
  <si>
    <t>INSTRUCTIONS FOR COMPLETION OF THE FORM(S):</t>
  </si>
  <si>
    <t>●   Features within the forms to assist in completion include:</t>
  </si>
  <si>
    <t>►    Drop-down menus are available to assist in the responses to questions on the forms.</t>
  </si>
  <si>
    <t>►    Where appropriate fields are calculated. The agency is responsible for confirming the accuracy</t>
  </si>
  <si>
    <t xml:space="preserve">of the calculations.  </t>
  </si>
  <si>
    <t>Upon completion of the information requested:</t>
  </si>
  <si>
    <t xml:space="preserve">●   The individual completing the form(s) should review the form(s) for accuracy and completeness prior to </t>
  </si>
  <si>
    <t xml:space="preserve">signing the signature page.  </t>
  </si>
  <si>
    <t xml:space="preserve">●   The Finance Director or Executive Director should review and approve the form(s) before signing the  </t>
  </si>
  <si>
    <t>signature page and sending the form(s) to the Comptroller General's Office.</t>
  </si>
  <si>
    <t>●   Both the preparer and reviewer certify that the information provided on this reporting package</t>
  </si>
  <si>
    <t>is complete and accurate to the best of their knowledge.</t>
  </si>
  <si>
    <t>●   The agency should retain a copy of the completed form(s) as part of its year-end working papers.  The</t>
  </si>
  <si>
    <t>Comptroller General's Office will contact the individual completing the form if there are any questions.</t>
  </si>
  <si>
    <t>Signature Page</t>
  </si>
  <si>
    <t>Comptroller General's office when the Excel file of the related reporting package is sent.</t>
  </si>
  <si>
    <t>●   Report receivables from outside entities</t>
  </si>
  <si>
    <t>●   Report interfund receivables individually under $100,000 if they are not already in SCEIS. Do not report</t>
  </si>
  <si>
    <t xml:space="preserve">amounts in account 1300020000 (ACCTS RECEIV – IDT) on any package. These amounts will be  </t>
  </si>
  <si>
    <t>reclassified by the CG’s office as part of the interfund procedures.</t>
  </si>
  <si>
    <t xml:space="preserve">are processed in SCEIS in the same manner as outside entities and will appear on the Yearend Rptg - </t>
  </si>
  <si>
    <t xml:space="preserve">Accounts Receivable Current with customer report (account 1300010000). Like other interfund receivables </t>
  </si>
  <si>
    <t xml:space="preserve">that may appear on the Yearend Rptg - Accounts Receivable Current with customer report (account </t>
  </si>
  <si>
    <t xml:space="preserve">1300010000), college and university receivables individually over $100,000 should be listed under the </t>
  </si>
  <si>
    <t xml:space="preserve">“subtract” section since they should not be reported on this package but receivables under $100,000 </t>
  </si>
  <si>
    <t>(except those in account 1300020000) should be included in the totals on this package.</t>
  </si>
  <si>
    <t xml:space="preserve">●   Do not report any receivables on this package that have been/will be reported as 3.02 (Taxes), 3.03 (Grants </t>
  </si>
  <si>
    <t xml:space="preserve">and Contributions), 3.10 (Loan Receivables), 3.18 (Interfund), or SNAP receivables that are reported </t>
  </si>
  <si>
    <t>separately.</t>
  </si>
  <si>
    <t>Use this Checklist as a mechanism for review.  It should be completed prior to reviewer's signature on</t>
  </si>
  <si>
    <t xml:space="preserve">the signature page.  Upon completion of the checklist, include the responses in the submitted Excel file and </t>
  </si>
  <si>
    <t>retain a copy in the accounting records of the agency as documentation of the control procedure.</t>
  </si>
  <si>
    <t>Preparer</t>
  </si>
  <si>
    <t>Signature:</t>
  </si>
  <si>
    <t xml:space="preserve"> </t>
  </si>
  <si>
    <t>Date:</t>
  </si>
  <si>
    <t>Name:</t>
  </si>
  <si>
    <t>Title:</t>
  </si>
  <si>
    <t>e-mail:</t>
  </si>
  <si>
    <t>Phone Number:</t>
  </si>
  <si>
    <t>Reviewer</t>
  </si>
  <si>
    <t>Your signature on this form certifies that the information provided on the reporting packages is complete and accurate to the best of your knowledge.</t>
  </si>
  <si>
    <t>Related party relationships and transactions, including, but not limited to, revenues, expenditures/expenses, loans, transfers, leasing arrangements, and guarantees, and amounts receivable from or payable to related parties have been appropriately accounted for and disclosed in accordance with the requirements of U.S. GAAP.</t>
  </si>
  <si>
    <t>All events occurring subsequent to the date of the financial statements and for which U.S. GAAP requires adjustment or disclosure have been adjusted or disclosed.</t>
  </si>
  <si>
    <t>Special and extraordinary items have been appropriately classified and reported.</t>
  </si>
  <si>
    <t>The effects of all known actual or possible litigation, claims, and assessments have been accounted for and disclosed in accordance with U.S. GAAP.</t>
  </si>
  <si>
    <t>Guarantees, whether written or oral, under which the State is contingently liable, if any, have been properly recorded or disclosed in accordance with U.S. GAAP.</t>
  </si>
  <si>
    <t>The agency has no material amounts of obsolete, damaged, or unusable items included in the inventories at greater than salvage values.</t>
  </si>
  <si>
    <t>The agency has no transfers, reservations or designations of fund equity or interfund borrowings that were not properly authorized and approved, or uncollectible interfund loans that have not been properly reflected in the reporting packets or disclosed to you.</t>
  </si>
  <si>
    <t>Receivables recorded in the reporting packets represent valid claims against debtors for transactions arising on or before the financial statement date and appropriate provisions for uncollectible receivables have been properly identified and recorded.</t>
  </si>
  <si>
    <t>Capital assets have been evaluated for impairment as a result of significant and unexpected decline in service utility. Impairment loss and insurance recoveries have been properly recorded.</t>
  </si>
  <si>
    <t>I acknowledge and have fulfilled the responsibility for implementation and maintenance of internal control relevant to the preparation and fair presentation of year end packets that are free from material misstatement, whether due to fraud or error.</t>
  </si>
  <si>
    <t>Allowance for Uncollectible</t>
  </si>
  <si>
    <t>Non- Current Receivables</t>
  </si>
  <si>
    <t>Non- Current Allowances</t>
  </si>
  <si>
    <t>Agency Fund #5</t>
  </si>
  <si>
    <t>Agency Fund #6</t>
  </si>
  <si>
    <t>Agency Fund #7</t>
  </si>
  <si>
    <t>Agency Fund #8</t>
  </si>
  <si>
    <t>Agency Fund #9</t>
  </si>
  <si>
    <t>Agency Fund #10</t>
  </si>
  <si>
    <t>Agency Fund #11</t>
  </si>
  <si>
    <t>Agency Fund #12</t>
  </si>
  <si>
    <t>Agency Fund #13</t>
  </si>
  <si>
    <t>Agency Fund #14</t>
  </si>
  <si>
    <t>Agency Fund #15</t>
  </si>
  <si>
    <t>PLEASE SELECT…</t>
  </si>
  <si>
    <t>Total Beginning Balance</t>
  </si>
  <si>
    <t>SIGNATURE PAGE</t>
  </si>
  <si>
    <t>REVIEWER CHECKLIST</t>
  </si>
  <si>
    <t>►    Dollar amounts requested will be displayed as whole numbers.</t>
  </si>
  <si>
    <t>Agency</t>
  </si>
  <si>
    <t xml:space="preserve">your agency mid to late July. This reporting package will include current receivable (account 1300010000) </t>
  </si>
  <si>
    <t>Brief Description of Receivable</t>
  </si>
  <si>
    <t>Office space rentals</t>
  </si>
  <si>
    <t>OTHER RECEIVABLES</t>
  </si>
  <si>
    <t>This form provides a means to adjust what is recorded in SCEIS as current receivables (account 1300010000</t>
  </si>
  <si>
    <t>and 1300030000) to actual receivables that have not been/will not be reported as 3.02 (Taxes), 3.03 (Grants</t>
  </si>
  <si>
    <t xml:space="preserve">and Contributions),  3.10 (Loan Receivables), 3.18 (Interfund Receivables), or SNAP receivables that are reported separately. </t>
  </si>
  <si>
    <t>Section 3.04, Other Receivables Reporting Package Sample</t>
  </si>
  <si>
    <t>L060</t>
  </si>
  <si>
    <t>L080</t>
  </si>
  <si>
    <t>(3)
Adjustment to Current Balance</t>
  </si>
  <si>
    <t>(8)
Additional 
Non-Current</t>
  </si>
  <si>
    <t>2
Adjustment</t>
  </si>
  <si>
    <t>3
Adjustment</t>
  </si>
  <si>
    <t>4
GL Balance</t>
  </si>
  <si>
    <t>7
Adjustment</t>
  </si>
  <si>
    <t>8
Adjustment</t>
  </si>
  <si>
    <t>Additional 
Non-Current</t>
  </si>
  <si>
    <t>5
GL Balance
&amp; Adjustment</t>
  </si>
  <si>
    <t>Adjustment to Current Balance</t>
  </si>
  <si>
    <t>9
GL Balance</t>
  </si>
  <si>
    <t>10
GL Balance
&amp; Adjustment</t>
  </si>
  <si>
    <t>DUE DATE</t>
  </si>
  <si>
    <t>Date Reviewed:</t>
  </si>
  <si>
    <t>Adjustments to Current Balance</t>
  </si>
  <si>
    <t>Additional Non-Current</t>
  </si>
  <si>
    <t>Allowance for Uncollectible Non-Current</t>
  </si>
  <si>
    <t xml:space="preserve">Non-Current Reclass </t>
  </si>
  <si>
    <t xml:space="preserve">Current Ending Balance </t>
  </si>
  <si>
    <t>Interfund Receivable</t>
  </si>
  <si>
    <t>An estimated amount for which collection is not expected, questionable, or the probability of collection is uncertain.  The estimate should be developed through a systematic evaluation that is well documented.</t>
  </si>
  <si>
    <t>An amount owed to the State less the allowance for uncollectible accounts.</t>
  </si>
  <si>
    <t xml:space="preserve"> The sum of all account receivables balances to be reporting in the general ledger.</t>
  </si>
  <si>
    <t>Amounts due from other entities within the State's Reporting entity or other funds within your agency. These amounts are to be reported on the See Appendix D of the Reporting Policies and Procedures Manual for a list of entities within the State's Reporting entity.</t>
  </si>
  <si>
    <t>Please select Other, Patient or Student as type of receivable. If a fund is used for more than one type of receivable, please subtract amount of beginning balance from the prepopulated amount and report that amount using the blank fields below.</t>
  </si>
  <si>
    <t xml:space="preserve">An additional $20k of current receivables tracked in an external system will need to be added to SCEIS. This will result in an increase to current receivables as well as an increase to revenue. </t>
  </si>
  <si>
    <t xml:space="preserve">Agency X identified $800k of current receivables expected to be uncollectable. This will result in an increase to expenditures and increase to allowance for uncollectable receivables. </t>
  </si>
  <si>
    <t>Agency X identified $1,500 of non-receivables tracked in a system outside of SCEIS.</t>
  </si>
  <si>
    <t>Author</t>
  </si>
  <si>
    <t>CHARE</t>
  </si>
  <si>
    <t>Status of Data</t>
  </si>
  <si>
    <t>Business area</t>
  </si>
  <si>
    <t>G/L Account</t>
  </si>
  <si>
    <t>Total Receivables</t>
  </si>
  <si>
    <t>GENERAL FUND</t>
  </si>
  <si>
    <t>ACCTS RECEIV CURR</t>
  </si>
  <si>
    <t>OPERATING REVENUE</t>
  </si>
  <si>
    <t>DEPARTMENT OF ADMINISTRATION</t>
  </si>
  <si>
    <t>OP REV- INT SERV FD</t>
  </si>
  <si>
    <t>SPECIAL DEPOSITS</t>
  </si>
  <si>
    <t>GENERAL SERVICES</t>
  </si>
  <si>
    <t>RENT-ST OWN RL PROP</t>
  </si>
  <si>
    <t>MOTOR POOL - ISF</t>
  </si>
  <si>
    <t>K-12 SCHOOL TECH</t>
  </si>
  <si>
    <t>SPECIAL OPERATING</t>
  </si>
  <si>
    <t>SERVICE REPAIR AGREE</t>
  </si>
  <si>
    <t>SALE OF STATE PROP</t>
  </si>
  <si>
    <t>ST. SURP PROP - TAX</t>
  </si>
  <si>
    <t>FED SURPLUS PROP FD</t>
  </si>
  <si>
    <t>ELECTION COMMISSION</t>
  </si>
  <si>
    <t>REVENUE AND FISCAL AFFAIRS OFF</t>
  </si>
  <si>
    <t>HEALTH SYS &amp;PLANNING</t>
  </si>
  <si>
    <t>STATE FISCAL ACCT AUTHORITY</t>
  </si>
  <si>
    <t>SIF TRUST</t>
  </si>
  <si>
    <t>EDUCATION DEPARTMENT</t>
  </si>
  <si>
    <t>EDUC IMPROVEMENT</t>
  </si>
  <si>
    <t>EDUCATIONAL TELEVISION COM</t>
  </si>
  <si>
    <t>VOCATIONAL REHABILITATION</t>
  </si>
  <si>
    <t>WORKSHOP OPER CNTR</t>
  </si>
  <si>
    <t>DEAF &amp; BLIND SCHOOL</t>
  </si>
  <si>
    <t>CONSOLIDATED FEDERAL</t>
  </si>
  <si>
    <t>DEPT OF HEALTH &amp; HUMAN SERVICE</t>
  </si>
  <si>
    <t>MED RECOUP &amp; DISALLW</t>
  </si>
  <si>
    <t>ST AGY-MAID ALLOC</t>
  </si>
  <si>
    <t>SPECIAL GRANTS</t>
  </si>
  <si>
    <t>COUNTY MEDICAID</t>
  </si>
  <si>
    <t>MED ASST PROG REF-ST</t>
  </si>
  <si>
    <t>MEDICAID SPONS WORK</t>
  </si>
  <si>
    <t>MEDICAID EXP MIAA</t>
  </si>
  <si>
    <t>51C20001</t>
  </si>
  <si>
    <t>FFCRA-FMAP 6.2% INCR</t>
  </si>
  <si>
    <t>ARRA-MEDICAID ASST</t>
  </si>
  <si>
    <t>MEDICAID ASST PAYM</t>
  </si>
  <si>
    <t>FEDERAL</t>
  </si>
  <si>
    <t>DEPARTMENT OF PUBLIC SAFETY</t>
  </si>
  <si>
    <t>MISC REV-HI PATROL</t>
  </si>
  <si>
    <t>SOCIAL SERVICES DEPT</t>
  </si>
  <si>
    <t>GENERAL REVENUE</t>
  </si>
  <si>
    <t>SPECIAL GRANTS-LOCAL</t>
  </si>
  <si>
    <t>PRIVATE-SPECIAL GR</t>
  </si>
  <si>
    <t>ABSENT PARENT REV</t>
  </si>
  <si>
    <t>PROJECT FAIR</t>
  </si>
  <si>
    <t>HLTH CARE ANNUAL MOE</t>
  </si>
  <si>
    <t>MEDICAID ASST PAY</t>
  </si>
  <si>
    <t>PROJECT FAIR ADMIN</t>
  </si>
  <si>
    <t>PUBLIC ASST BENEFITS</t>
  </si>
  <si>
    <t>CORRECTIONS DEPARTMENT</t>
  </si>
  <si>
    <t>PRISON INDUSTRIES</t>
  </si>
  <si>
    <t>RECYCLING PROGRAM</t>
  </si>
  <si>
    <t>DEPT OF JUVENILE JUSTICE</t>
  </si>
  <si>
    <t>JUVENILE DETENT SVCS</t>
  </si>
  <si>
    <t>LCL EFFORT SCHL DIST</t>
  </si>
  <si>
    <t>FORESTRY COMMISSION</t>
  </si>
  <si>
    <t>REGIONS SERVICE FUND</t>
  </si>
  <si>
    <t>FOREST RENEWAL FUND</t>
  </si>
  <si>
    <t>AGRICULTURE DEPARTMENT</t>
  </si>
  <si>
    <t>PRIV SECTOR CALIB</t>
  </si>
  <si>
    <t>GRANTS-NONFEDERAL</t>
  </si>
  <si>
    <t>DEPT OF NATURAL RESOURCES</t>
  </si>
  <si>
    <t>OPERATING REV - LE</t>
  </si>
  <si>
    <t>OPERATING REV - MRD</t>
  </si>
  <si>
    <t>OPERATING REV - WFF</t>
  </si>
  <si>
    <t>BOAT TITLE/REG-ADMIN</t>
  </si>
  <si>
    <t>OFFICE OF REGULATORY STAFF</t>
  </si>
  <si>
    <t>UNIV SERVICE ALLOC</t>
  </si>
  <si>
    <t>DEPARTMENT OF MOTOR VEHICLES</t>
  </si>
  <si>
    <t>REVENUE CLEARING LRA</t>
  </si>
  <si>
    <t>DEPT OF EMPLOYMENT &amp; WORKFORCE</t>
  </si>
  <si>
    <t>ESA CONTINGENCY FUND</t>
  </si>
  <si>
    <t>SC AERONAUTICS</t>
  </si>
  <si>
    <t>STATE AVIATION FUND</t>
  </si>
  <si>
    <t>Helper 1</t>
  </si>
  <si>
    <t>Helper 2</t>
  </si>
  <si>
    <r>
      <rPr>
        <sz val="10"/>
        <rFont val="Calibri"/>
        <family val="2"/>
        <scheme val="minor"/>
      </rPr>
      <t>●   Send the Excel file to the Comptroller General's Office (</t>
    </r>
    <r>
      <rPr>
        <u/>
        <sz val="10"/>
        <color indexed="12"/>
        <rFont val="Calibri"/>
        <family val="2"/>
        <scheme val="minor"/>
      </rPr>
      <t>ACFR@cg.sc.gov</t>
    </r>
    <r>
      <rPr>
        <sz val="10"/>
        <color indexed="12"/>
        <rFont val="Calibri"/>
        <family val="2"/>
        <scheme val="minor"/>
      </rPr>
      <t xml:space="preserve">) </t>
    </r>
    <r>
      <rPr>
        <b/>
        <sz val="10"/>
        <rFont val="Calibri"/>
        <family val="2"/>
        <scheme val="minor"/>
      </rPr>
      <t>no later than the due date referenced above.</t>
    </r>
  </si>
  <si>
    <r>
      <t xml:space="preserve">This form should be completed, printed, signed and a </t>
    </r>
    <r>
      <rPr>
        <b/>
        <sz val="10"/>
        <rFont val="Calibri"/>
        <family val="2"/>
        <scheme val="minor"/>
      </rPr>
      <t>PDF</t>
    </r>
    <r>
      <rPr>
        <sz val="10"/>
        <rFont val="Calibri"/>
        <family val="2"/>
        <scheme val="minor"/>
      </rPr>
      <t xml:space="preserve"> copy of the signed sheet sent via e-mail to the </t>
    </r>
  </si>
  <si>
    <t xml:space="preserve">A prepopulated Other Receivables Reporting Package will be e-mailed to the GAAP contact(s) for </t>
  </si>
  <si>
    <t xml:space="preserve">The SCEIS Yearend Rptg - Accounts Receivable Current with customer report will be sent to the GAAP contact(s) </t>
  </si>
  <si>
    <t xml:space="preserve">for your agency late July / early August. This report is based on what is recorded in account 1300010000 for your agency </t>
  </si>
  <si>
    <t>and will be reported in the CAFR as current net receivables if no adjustments are made on this form.</t>
  </si>
  <si>
    <r>
      <t xml:space="preserve">●   </t>
    </r>
    <r>
      <rPr>
        <u/>
        <sz val="10"/>
        <rFont val="Calibri"/>
        <family val="2"/>
        <scheme val="minor"/>
      </rPr>
      <t xml:space="preserve">Do not </t>
    </r>
    <r>
      <rPr>
        <sz val="10"/>
        <rFont val="Calibri"/>
        <family val="2"/>
        <scheme val="minor"/>
      </rPr>
      <t xml:space="preserve">report interfund receivables individually </t>
    </r>
    <r>
      <rPr>
        <b/>
        <sz val="10"/>
        <rFont val="Calibri"/>
        <family val="2"/>
        <scheme val="minor"/>
      </rPr>
      <t>over</t>
    </r>
    <r>
      <rPr>
        <sz val="10"/>
        <rFont val="Calibri"/>
        <family val="2"/>
        <scheme val="minor"/>
      </rPr>
      <t xml:space="preserve"> $100,000 on this package, they will be reported on</t>
    </r>
  </si>
  <si>
    <t>the interfund package (3.18).</t>
  </si>
  <si>
    <t xml:space="preserve"> College and university receivables are considered interfund receivables but </t>
  </si>
  <si>
    <r>
      <t xml:space="preserve">●   Refund receivables that were </t>
    </r>
    <r>
      <rPr>
        <u/>
        <sz val="10"/>
        <rFont val="Calibri"/>
        <family val="2"/>
        <scheme val="minor"/>
      </rPr>
      <t>previously</t>
    </r>
    <r>
      <rPr>
        <sz val="10"/>
        <rFont val="Calibri"/>
        <family val="2"/>
        <scheme val="minor"/>
      </rPr>
      <t xml:space="preserve"> reported on package 3.05 should now be included on this package.</t>
    </r>
  </si>
  <si>
    <t>(10)
Allowance for Uncollectable</t>
  </si>
  <si>
    <t>D300</t>
  </si>
  <si>
    <t>Office of Resilience</t>
  </si>
  <si>
    <t>TRAINING SESSION FEE</t>
  </si>
  <si>
    <t>ARRA - STIMULUS</t>
  </si>
  <si>
    <t>SAFETY &amp; GRANTS</t>
  </si>
  <si>
    <t>LOCAL &amp; SPECIAL PROJ</t>
  </si>
  <si>
    <t>CONTRACTS</t>
  </si>
  <si>
    <t>ACFR Business Area</t>
  </si>
  <si>
    <t>H640</t>
  </si>
  <si>
    <t>Gov Sch for Arts &amp; Humanities</t>
  </si>
  <si>
    <t>H650</t>
  </si>
  <si>
    <t>Gov Sch for Science &amp; Math</t>
  </si>
  <si>
    <t>HUMAN AFFAIRS COMM</t>
  </si>
  <si>
    <t>HUMAN AFFAIRS</t>
  </si>
  <si>
    <t>LAW ENFORCEMENT TRN COUNCIL</t>
  </si>
  <si>
    <t>MISCELLANEOUS REV</t>
  </si>
  <si>
    <t>FISH&amp;WILD PROT FUND</t>
  </si>
  <si>
    <t>E190</t>
  </si>
  <si>
    <t>Retirement Sys Investmnt Comm</t>
  </si>
  <si>
    <t>Source:   BOBJ webi.  To verify the amount is the same as the BW report.</t>
  </si>
  <si>
    <t>GOVERNORS OFF-SLED</t>
  </si>
  <si>
    <t>OFFICE OF RESILIENCE</t>
  </si>
  <si>
    <t>MUSEUM COMMISSION</t>
  </si>
  <si>
    <t>OPERATING REV - LWC</t>
  </si>
  <si>
    <r>
      <t xml:space="preserve">Enter the information requested by the descriptions of each field highlighted in </t>
    </r>
    <r>
      <rPr>
        <b/>
        <sz val="10"/>
        <color rgb="FF00B0F0"/>
        <rFont val="Calibri"/>
        <family val="2"/>
        <scheme val="minor"/>
      </rPr>
      <t>BLUE</t>
    </r>
    <r>
      <rPr>
        <b/>
        <sz val="10"/>
        <rFont val="Calibri"/>
        <family val="2"/>
        <scheme val="minor"/>
      </rPr>
      <t>.</t>
    </r>
  </si>
  <si>
    <t>balances by fund at fiscal year-end 2025.</t>
  </si>
  <si>
    <t>General Governmental (ACFR Only)</t>
  </si>
  <si>
    <t>Leg Dept-The Senate</t>
  </si>
  <si>
    <t>Leg Dept-House of Repre</t>
  </si>
  <si>
    <t>Leg Dept-Cde Laws Leg Cncl</t>
  </si>
  <si>
    <t>Leg Dept-Leg Print,Info &amp; Tech</t>
  </si>
  <si>
    <t>Leg Dept-Leg Audit Council</t>
  </si>
  <si>
    <t xml:space="preserve">Judicial Department </t>
  </si>
  <si>
    <t xml:space="preserve">Administrative Law Judges </t>
  </si>
  <si>
    <t>Governors Off-E C of S  (Executive Control of State)</t>
  </si>
  <si>
    <t>Governors Off-Sled</t>
  </si>
  <si>
    <t>Governors Off-O E P P  (Executive Policy and Programs)</t>
  </si>
  <si>
    <t>Governors Off-Man &amp; Grnd  (Mansion and Grounds)</t>
  </si>
  <si>
    <t>Office of Inspector General</t>
  </si>
  <si>
    <t>Lieutenant Governor</t>
  </si>
  <si>
    <t>Secretary of State</t>
  </si>
  <si>
    <t>Comptroller General</t>
  </si>
  <si>
    <t>State Treasurers Office</t>
  </si>
  <si>
    <t>E170</t>
  </si>
  <si>
    <t>Tobacco Settlmnt Rev Mgmt Auth</t>
  </si>
  <si>
    <t>Attorney General</t>
  </si>
  <si>
    <t>SC Comm On Prosecution Coordin</t>
  </si>
  <si>
    <t>Commission On Indigent Defense</t>
  </si>
  <si>
    <t>Adjutant General</t>
  </si>
  <si>
    <t>E250</t>
  </si>
  <si>
    <t>Adjutant General'S Off-State A</t>
  </si>
  <si>
    <t>E260</t>
  </si>
  <si>
    <t>Department of Veterans Affairs</t>
  </si>
  <si>
    <t>Revenue And Fiscal Affairs Office</t>
  </si>
  <si>
    <t>E600</t>
  </si>
  <si>
    <t>Opioid Recovery Fund Board</t>
  </si>
  <si>
    <t>F010</t>
  </si>
  <si>
    <t>B&amp;C Bd - Gen Res Fd Contr</t>
  </si>
  <si>
    <t>B&amp;C Bd-State Auditor</t>
  </si>
  <si>
    <t>F290</t>
  </si>
  <si>
    <t>F300</t>
  </si>
  <si>
    <t>B&amp;C Bd-Employee Benefits</t>
  </si>
  <si>
    <t>F310</t>
  </si>
  <si>
    <t>F350</t>
  </si>
  <si>
    <t>B&amp;C Bd-Ohr-Temp-O</t>
  </si>
  <si>
    <t>F500</t>
  </si>
  <si>
    <t>Public Employee Benefit Authority (PEBA)</t>
  </si>
  <si>
    <t>Education (ACFR Only)</t>
  </si>
  <si>
    <t>H001</t>
  </si>
  <si>
    <t>South Carolina Education Assistance Authority</t>
  </si>
  <si>
    <t>H002</t>
  </si>
  <si>
    <t>Teacher Loan Program of Student Loan Corporation</t>
  </si>
  <si>
    <t>Higher Education Comm</t>
  </si>
  <si>
    <t>Higher Ed Tuition Grant Comm</t>
  </si>
  <si>
    <t>H090</t>
  </si>
  <si>
    <t>Citadel</t>
  </si>
  <si>
    <t>H091</t>
  </si>
  <si>
    <t>Citadel Trust</t>
  </si>
  <si>
    <t>H120</t>
  </si>
  <si>
    <t>Clemson University</t>
  </si>
  <si>
    <t>H150</t>
  </si>
  <si>
    <t>College of Charleston</t>
  </si>
  <si>
    <t>H170</t>
  </si>
  <si>
    <t>Coastal Carolina University</t>
  </si>
  <si>
    <t>H180</t>
  </si>
  <si>
    <t>Francis Marion University</t>
  </si>
  <si>
    <t>H210</t>
  </si>
  <si>
    <t>Lander University</t>
  </si>
  <si>
    <t>H240</t>
  </si>
  <si>
    <t>South Carolina State Universit</t>
  </si>
  <si>
    <t>H260</t>
  </si>
  <si>
    <t>University of South Carolina</t>
  </si>
  <si>
    <t>H261</t>
  </si>
  <si>
    <t>USC Trust</t>
  </si>
  <si>
    <t>H270</t>
  </si>
  <si>
    <t>USC-Columbia Campus</t>
  </si>
  <si>
    <t>H290</t>
  </si>
  <si>
    <t>USC-Aiken Campus</t>
  </si>
  <si>
    <t>H340</t>
  </si>
  <si>
    <t>USC-Upstate Campus</t>
  </si>
  <si>
    <t>H360</t>
  </si>
  <si>
    <t>USC-Beaufort Campus</t>
  </si>
  <si>
    <t>H370</t>
  </si>
  <si>
    <t>USC-Lancaster Campus</t>
  </si>
  <si>
    <t>H380</t>
  </si>
  <si>
    <t>USC-Salkehatchie Campus</t>
  </si>
  <si>
    <t>H390</t>
  </si>
  <si>
    <t>USC-Sumter Campus</t>
  </si>
  <si>
    <t>H400</t>
  </si>
  <si>
    <t>USC-Union Campus</t>
  </si>
  <si>
    <t>H470</t>
  </si>
  <si>
    <t>Winthrop University</t>
  </si>
  <si>
    <t>H510</t>
  </si>
  <si>
    <t>Medical Univ of SC</t>
  </si>
  <si>
    <t>H511</t>
  </si>
  <si>
    <t>MUHA</t>
  </si>
  <si>
    <t>H512</t>
  </si>
  <si>
    <t>University Medical Associates</t>
  </si>
  <si>
    <t>H513</t>
  </si>
  <si>
    <t>Facilities Corporation</t>
  </si>
  <si>
    <t>H514</t>
  </si>
  <si>
    <t>Chs Development</t>
  </si>
  <si>
    <t>H530</t>
  </si>
  <si>
    <t>Musc-Consortium of Comm Teach</t>
  </si>
  <si>
    <t>Tech &amp; Comp Educ Bd</t>
  </si>
  <si>
    <t>H620</t>
  </si>
  <si>
    <t>First Steps</t>
  </si>
  <si>
    <t>Education Department</t>
  </si>
  <si>
    <t>H660</t>
  </si>
  <si>
    <t>Lottery Expenditure Account</t>
  </si>
  <si>
    <t>Educational Television Com</t>
  </si>
  <si>
    <t>Wil Lou Gray Opportun Sch</t>
  </si>
  <si>
    <t>Deaf &amp; Blind School</t>
  </si>
  <si>
    <t>Archives &amp; History Dept</t>
  </si>
  <si>
    <t>Health And Environment (ACFR Only)</t>
  </si>
  <si>
    <t>Dept of Health &amp; Human Service</t>
  </si>
  <si>
    <t>Health &amp; Environ Cntl Dept</t>
  </si>
  <si>
    <t>J060</t>
  </si>
  <si>
    <t>Dept of Public Health</t>
  </si>
  <si>
    <t>Mental Health Dept</t>
  </si>
  <si>
    <t>Dept of Disabilities &amp; Special</t>
  </si>
  <si>
    <t>Dept of Alcohol&amp;Other Drug Abu</t>
  </si>
  <si>
    <t>K090</t>
  </si>
  <si>
    <t>Capital Police Force</t>
  </si>
  <si>
    <t>Social Services  (ACFR Only)</t>
  </si>
  <si>
    <t>Social Services Dept</t>
  </si>
  <si>
    <t>Department of Aging</t>
  </si>
  <si>
    <t>Department of Children’s Advocacy</t>
  </si>
  <si>
    <t>Blind Commission</t>
  </si>
  <si>
    <t>L320</t>
  </si>
  <si>
    <t>Housing Authority</t>
  </si>
  <si>
    <t>Human Affairs Comm</t>
  </si>
  <si>
    <t>State Commission For Minority Affairs</t>
  </si>
  <si>
    <t>Administration of Justice (ACFR Only)</t>
  </si>
  <si>
    <t>Corrections Department</t>
  </si>
  <si>
    <t>Probation Parole &amp; Pardon Serv</t>
  </si>
  <si>
    <t>Dept of Juvenile Justice</t>
  </si>
  <si>
    <t>Law Enforcement Trn Council</t>
  </si>
  <si>
    <t>Resources And Economic Development</t>
  </si>
  <si>
    <t>Agriculture Department</t>
  </si>
  <si>
    <t>P200</t>
  </si>
  <si>
    <t>Clemson Univ Pub Serv Act</t>
  </si>
  <si>
    <t>P210</t>
  </si>
  <si>
    <t>Scsu Public Service Act</t>
  </si>
  <si>
    <t>Dept of Natural Resources</t>
  </si>
  <si>
    <t>Parks Recreation &amp; Tourism</t>
  </si>
  <si>
    <t>P340</t>
  </si>
  <si>
    <t>S C Jobs Econ Dev Authority</t>
  </si>
  <si>
    <t>P350</t>
  </si>
  <si>
    <t>S C Resources Authority</t>
  </si>
  <si>
    <t>P360</t>
  </si>
  <si>
    <t>Patriots Point Dev Auth</t>
  </si>
  <si>
    <t>P380</t>
  </si>
  <si>
    <t>South Carolina Research Author</t>
  </si>
  <si>
    <t>S C Conservation Bank</t>
  </si>
  <si>
    <t>Rural Instrastructure</t>
  </si>
  <si>
    <t>P500</t>
  </si>
  <si>
    <t>Dept of Enviromental Services</t>
  </si>
  <si>
    <t>Office of Regulatory Staff</t>
  </si>
  <si>
    <t>S C Workers' Compensation Comm</t>
  </si>
  <si>
    <t>R120</t>
  </si>
  <si>
    <t>State Accident Fund</t>
  </si>
  <si>
    <t>R140</t>
  </si>
  <si>
    <t>Patients Compensation Fund</t>
  </si>
  <si>
    <t>Insurance Department</t>
  </si>
  <si>
    <t>Board of Financial Institution</t>
  </si>
  <si>
    <t>Consumer Affairs Comm</t>
  </si>
  <si>
    <t>Dept of Labor,Licensing,&amp; Regu</t>
  </si>
  <si>
    <t>Dept of Employment &amp; Workforce</t>
  </si>
  <si>
    <t>T100</t>
  </si>
  <si>
    <t>Aiken Technical College</t>
  </si>
  <si>
    <t>T120</t>
  </si>
  <si>
    <t>Technical College of The Lowcountry</t>
  </si>
  <si>
    <t>T140</t>
  </si>
  <si>
    <t>Northeastern Technical College</t>
  </si>
  <si>
    <t>T160</t>
  </si>
  <si>
    <t>Denmark Technical College</t>
  </si>
  <si>
    <t>T180</t>
  </si>
  <si>
    <t>Florence-Darlington Technical College</t>
  </si>
  <si>
    <t>T200</t>
  </si>
  <si>
    <t>Greenville Technical College</t>
  </si>
  <si>
    <t>T220</t>
  </si>
  <si>
    <t>Horry-Georgetown Technical College</t>
  </si>
  <si>
    <t>T240</t>
  </si>
  <si>
    <t>Midlands Technical College</t>
  </si>
  <si>
    <t>T260</t>
  </si>
  <si>
    <t>Orangeburg-Calhoun Technical College</t>
  </si>
  <si>
    <t>T280</t>
  </si>
  <si>
    <t>Piedmont Technical College</t>
  </si>
  <si>
    <t>T300</t>
  </si>
  <si>
    <t>Spartanburg Community College</t>
  </si>
  <si>
    <t>T320</t>
  </si>
  <si>
    <t>Central Carolina Technical College</t>
  </si>
  <si>
    <t>T340</t>
  </si>
  <si>
    <t>Tri-County Technical College</t>
  </si>
  <si>
    <t>T360</t>
  </si>
  <si>
    <t>Trident Technical College</t>
  </si>
  <si>
    <t>T361</t>
  </si>
  <si>
    <t>Ttc Enterprise Campus Authority</t>
  </si>
  <si>
    <t>T380</t>
  </si>
  <si>
    <t>Williamsburg Technical College</t>
  </si>
  <si>
    <t>T400</t>
  </si>
  <si>
    <t xml:space="preserve">York Technical College </t>
  </si>
  <si>
    <t>Transportation</t>
  </si>
  <si>
    <t>U120</t>
  </si>
  <si>
    <t>Department of Transportation</t>
  </si>
  <si>
    <t>U150</t>
  </si>
  <si>
    <t>S C Transp Infrastructure Bank</t>
  </si>
  <si>
    <t>U200</t>
  </si>
  <si>
    <t>County Transportation Funds</t>
  </si>
  <si>
    <t>SC Aeronautics</t>
  </si>
  <si>
    <t>V000</t>
  </si>
  <si>
    <t>Debt Service</t>
  </si>
  <si>
    <t>V040</t>
  </si>
  <si>
    <t>X000</t>
  </si>
  <si>
    <t>Intergovernmental</t>
  </si>
  <si>
    <t>X120</t>
  </si>
  <si>
    <t>Aid To Subdivisions-Comptrolle</t>
  </si>
  <si>
    <t>X220</t>
  </si>
  <si>
    <t>Aid To Subdivisions-State Trea</t>
  </si>
  <si>
    <t>X440</t>
  </si>
  <si>
    <t>Dept of Rev - Aid to Sub-Div</t>
  </si>
  <si>
    <t>Y080</t>
  </si>
  <si>
    <t>Public Railways Commission</t>
  </si>
  <si>
    <t>Y090</t>
  </si>
  <si>
    <t>Division of Savannah Valley Devel. - Dept. of Commerce</t>
  </si>
  <si>
    <t>Y140</t>
  </si>
  <si>
    <t>Ports Authority</t>
  </si>
  <si>
    <t>Y180</t>
  </si>
  <si>
    <t>Public Service Auth</t>
  </si>
  <si>
    <t>Y200</t>
  </si>
  <si>
    <t>South Carolina Lottery Commiss</t>
  </si>
  <si>
    <t>Y210</t>
  </si>
  <si>
    <t>Future Scholar 529 College Savings Plan</t>
  </si>
  <si>
    <t>Y240</t>
  </si>
  <si>
    <t>USC Educational Foundation</t>
  </si>
  <si>
    <t>Y250</t>
  </si>
  <si>
    <t>Clemson Foundation</t>
  </si>
  <si>
    <t>Y300</t>
  </si>
  <si>
    <t>Joint Underwriting Association</t>
  </si>
  <si>
    <t>Y310</t>
  </si>
  <si>
    <t>Connector 2000 Association Inc.</t>
  </si>
  <si>
    <t>Y320</t>
  </si>
  <si>
    <t>Children'S Trust Fund of South Carolina, Inc.</t>
  </si>
  <si>
    <t>Z900</t>
  </si>
  <si>
    <t>Central State Finance</t>
  </si>
  <si>
    <t>Z901</t>
  </si>
  <si>
    <t>Central State Payroll</t>
  </si>
  <si>
    <r>
      <t xml:space="preserve">B&amp;C Bd-Retirement    </t>
    </r>
    <r>
      <rPr>
        <b/>
        <sz val="10"/>
        <rFont val="Arial"/>
        <family val="2"/>
      </rPr>
      <t xml:space="preserve"> (</t>
    </r>
    <r>
      <rPr>
        <sz val="10"/>
        <rFont val="Arial"/>
        <family val="2"/>
      </rPr>
      <t>System Trust Fund)</t>
    </r>
  </si>
  <si>
    <r>
      <t xml:space="preserve">B&amp;C Bd Capital Expenditure Fd   </t>
    </r>
    <r>
      <rPr>
        <b/>
        <sz val="10"/>
        <rFont val="Arial"/>
        <family val="2"/>
      </rPr>
      <t xml:space="preserve"> (</t>
    </r>
    <r>
      <rPr>
        <sz val="10"/>
        <rFont val="Arial"/>
        <family val="2"/>
      </rPr>
      <t>Capital Reserve Fund)</t>
    </r>
  </si>
  <si>
    <t>UPDATED 4.30.2025</t>
  </si>
  <si>
    <t>DUE DATE:</t>
  </si>
  <si>
    <t>ACFR Reporting Period:</t>
  </si>
  <si>
    <t>Agency Number:</t>
  </si>
  <si>
    <t>August 8, 2025</t>
  </si>
  <si>
    <t>Date Submitted to ACFR Team:</t>
  </si>
  <si>
    <t>Signatures are an assertion of the accuracy and completeness of the information reported.</t>
  </si>
  <si>
    <t>Please complete above where indicated by a red star.
Please print a copy of this signature page, have the preparer and reviewer sign, scan a copy of the signed signature page, and attach to this cell.</t>
  </si>
  <si>
    <t>Representations made by signing as the approver:</t>
  </si>
  <si>
    <t>We have recorded or disclosed all accounting estimates that could be material to the financial statements in accordance with the requirements of U.S. GAAP.</t>
  </si>
  <si>
    <r>
      <rPr>
        <sz val="11"/>
        <color rgb="FF000000"/>
        <rFont val="Arial"/>
        <family val="2"/>
      </rPr>
      <t xml:space="preserve">I am not aware of any intangible assets which would require an adjustment to or disclosure in the financial statements in accordance with GASB 51, </t>
    </r>
    <r>
      <rPr>
        <i/>
        <sz val="11"/>
        <color rgb="FF000000"/>
        <rFont val="Arial"/>
        <family val="2"/>
      </rPr>
      <t xml:space="preserve">Accounting and Reporting for Intangible Assets, </t>
    </r>
    <r>
      <rPr>
        <sz val="11"/>
        <color rgb="FF000000"/>
        <rFont val="Arial"/>
        <family val="2"/>
      </rPr>
      <t>except as already reported</t>
    </r>
    <r>
      <rPr>
        <i/>
        <sz val="11"/>
        <color rgb="FF000000"/>
        <rFont val="Arial"/>
        <family val="2"/>
      </rPr>
      <t>.</t>
    </r>
  </si>
  <si>
    <r>
      <t xml:space="preserve">Total amount currently </t>
    </r>
    <r>
      <rPr>
        <b/>
        <sz val="11"/>
        <color theme="1"/>
        <rFont val="Arial"/>
        <family val="2"/>
      </rPr>
      <t>recorded in SCEIS</t>
    </r>
    <r>
      <rPr>
        <sz val="11"/>
        <color theme="1"/>
        <rFont val="Arial"/>
        <family val="2"/>
      </rPr>
      <t>. Provided by the SCEIS - Accounts Receivable Current with Customer Report provided.</t>
    </r>
  </si>
  <si>
    <r>
      <t>Current receivable</t>
    </r>
    <r>
      <rPr>
        <b/>
        <sz val="11"/>
        <color theme="1"/>
        <rFont val="Arial"/>
        <family val="2"/>
      </rPr>
      <t xml:space="preserve">s not currently tracked in SCEIS </t>
    </r>
    <r>
      <rPr>
        <sz val="11"/>
        <color theme="1"/>
        <rFont val="Arial"/>
        <family val="2"/>
      </rPr>
      <t xml:space="preserve">(this will be a positive balance) </t>
    </r>
    <r>
      <rPr>
        <b/>
        <sz val="11"/>
        <rFont val="Arial"/>
        <family val="2"/>
      </rPr>
      <t>or</t>
    </r>
    <r>
      <rPr>
        <sz val="11"/>
        <color theme="1"/>
        <rFont val="Arial"/>
        <family val="2"/>
      </rPr>
      <t xml:space="preserve"> an overstatement in current receivables in SCEIS (this should be a negative balance).</t>
    </r>
  </si>
  <si>
    <r>
      <t>(10)
Allowance for Uncollectable</t>
    </r>
    <r>
      <rPr>
        <b/>
        <sz val="11"/>
        <color rgb="FFFF0000"/>
        <rFont val="Arial"/>
        <family val="2"/>
      </rPr>
      <t xml:space="preserve"> </t>
    </r>
  </si>
  <si>
    <r>
      <t>(10)
Allowance for Uncollectable</t>
    </r>
    <r>
      <rPr>
        <b/>
        <sz val="11"/>
        <color rgb="FFFF0000"/>
        <rFont val="Arial"/>
        <family val="2"/>
      </rPr>
      <t xml:space="preserve"> Non-Current</t>
    </r>
  </si>
  <si>
    <t>Secton 2 - Other Receivables NOT Recorded in SCEIS (Fund Numbers Must Be Inputted)</t>
  </si>
  <si>
    <t xml:space="preserve">SectIon 1 </t>
  </si>
  <si>
    <t>State of South Carolina</t>
  </si>
  <si>
    <t>Section 3.04 - Other Receivables Reporting Package</t>
  </si>
  <si>
    <t>1</t>
  </si>
  <si>
    <t>Is the reviewer of the form someone other than the preparer?</t>
  </si>
  <si>
    <t>2</t>
  </si>
  <si>
    <t>Is the contact information for the preparer and reviewer accurately reported on the signature page?</t>
  </si>
  <si>
    <t>3</t>
  </si>
  <si>
    <t>4</t>
  </si>
  <si>
    <t>5</t>
  </si>
  <si>
    <t>6</t>
  </si>
  <si>
    <t xml:space="preserve">Is a balance provided for every receivable reported? </t>
  </si>
  <si>
    <t>7</t>
  </si>
  <si>
    <t>Has the current portion been identified and reported for each receivable?</t>
  </si>
  <si>
    <t>8</t>
  </si>
  <si>
    <t>Is the noncurrent portion of each receivable accurately calculated and reported?</t>
  </si>
  <si>
    <t>9</t>
  </si>
  <si>
    <t>10</t>
  </si>
  <si>
    <t>Fiscal Year 2025</t>
  </si>
  <si>
    <t xml:space="preserve">SectIon 1 - Other Receivables Recorded in SCEIS (Fund Numbers and Existing Balances Will Prepopulate) a AND  Section 2 is for Other Receivables NOT recorded in SCEIS </t>
  </si>
  <si>
    <t xml:space="preserve">OTHER RECEIVABLES :  3.04 </t>
  </si>
  <si>
    <t>Agency Fund #21</t>
  </si>
  <si>
    <t>Agency Fund #22</t>
  </si>
  <si>
    <t>ADMINISTRATIVE LAW JUDGES</t>
  </si>
  <si>
    <t>GOV SCH FOR ARTS &amp; HUMANITIES</t>
  </si>
  <si>
    <t>MENTAL HEALTH DEPT</t>
  </si>
  <si>
    <t>38B60000</t>
  </si>
  <si>
    <t>48A50003</t>
  </si>
  <si>
    <t>MAKE SURE TO DELETE THE SUBTOTAL "RESULTS" ROWS BY AGENCIES BEFORE COPYING AND PASTING IN HERE!!!  (You want only the subtotal for each fund)</t>
  </si>
  <si>
    <t>DTO-DISASTER RECOVRY</t>
  </si>
  <si>
    <t>PUBLIC BROADCAST GRT</t>
  </si>
  <si>
    <t>HP FEES,FINE&amp;ASSESSM</t>
  </si>
  <si>
    <t>FARM PROCEEDS</t>
  </si>
  <si>
    <t>OPERATING REV-AD/EX</t>
  </si>
  <si>
    <t>BOAT TITLE/REG-DREWS</t>
  </si>
  <si>
    <t>YAWKEY WILDLIFE OPER</t>
  </si>
  <si>
    <t>HERITAGE TRT-HABITAT</t>
  </si>
  <si>
    <t>MARINE RES FD-RECREA</t>
  </si>
  <si>
    <t>Purpose:</t>
  </si>
  <si>
    <t xml:space="preserve">To make sure the BOBJ report agrees with the BW report </t>
  </si>
  <si>
    <t>7/24/2025  2:50AM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</si>
</sst>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1" formatCode="_(* #,##0_);_(* \(#,##0\);_(* &quot;-&quot;_);_(@_)"/>
    <numFmt numFmtId="43" formatCode="_(* #,##0.00_);_(* \(#,##0.00\);_(* &quot;-&quot;??_);_(@_)"/>
    <numFmt numFmtId="164" formatCode="_(* #,##0_);_(* \(#,##0\);_(* &quot;-&quot;??_);_(@_)"/>
    <numFmt numFmtId="165" formatCode="[$-409]mmmm\ d\,\ yyyy;@"/>
    <numFmt numFmtId="166" formatCode="[&lt;=9999999]###\-####;\(###\)\ ###\-####"/>
    <numFmt numFmtId="167" formatCode="General_)"/>
    <numFmt numFmtId="168" formatCode="\$\ #,##0.00"/>
    <numFmt numFmtId="169" formatCode="#0;&quot;-&quot;#0;#0;_(@_)"/>
  </numFmts>
  <fonts count="64" x14ac:knownFonts="1">
    <font>
      <sz val="11"/>
      <color theme="1"/>
      <name val="Calibri"/>
      <family val="2"/>
      <scheme val="minor"/>
    </font>
    <font>
      <sz val="9"/>
      <color theme="1"/>
      <name val="Calibri"/>
      <family val="2"/>
      <scheme val="minor"/>
    </font>
    <font>
      <b/>
      <sz val="9"/>
      <color theme="1"/>
      <name val="Calibri"/>
      <family val="2"/>
      <scheme val="minor"/>
    </font>
    <font>
      <b/>
      <sz val="12"/>
      <color theme="1"/>
      <name val="Calibri"/>
      <family val="2"/>
      <scheme val="minor"/>
    </font>
    <font>
      <sz val="8"/>
      <name val="Arial"/>
      <family val="2"/>
    </font>
    <font>
      <b/>
      <sz val="11"/>
      <color theme="1"/>
      <name val="Calibri"/>
      <family val="2"/>
      <scheme val="minor"/>
    </font>
    <font>
      <sz val="10"/>
      <name val="Arial"/>
      <family val="2"/>
    </font>
    <font>
      <sz val="10"/>
      <name val="MS Sans Serif"/>
    </font>
    <font>
      <sz val="10"/>
      <name val="Calibri"/>
      <family val="2"/>
      <scheme val="minor"/>
    </font>
    <font>
      <sz val="12"/>
      <name val="Calibri"/>
      <family val="2"/>
      <scheme val="minor"/>
    </font>
    <font>
      <u/>
      <sz val="10"/>
      <color indexed="12"/>
      <name val="MS Sans Serif"/>
      <family val="2"/>
    </font>
    <font>
      <sz val="12"/>
      <color theme="1"/>
      <name val="Times New Roman"/>
      <family val="2"/>
    </font>
    <font>
      <sz val="10"/>
      <name val="MS Sans Serif"/>
      <family val="2"/>
    </font>
    <font>
      <sz val="10"/>
      <color theme="1"/>
      <name val="Arial"/>
      <family val="2"/>
    </font>
    <font>
      <u/>
      <sz val="10"/>
      <color indexed="12"/>
      <name val="Calibri"/>
      <family val="2"/>
      <scheme val="minor"/>
    </font>
    <font>
      <b/>
      <sz val="10"/>
      <name val="Calibri"/>
      <family val="2"/>
      <scheme val="minor"/>
    </font>
    <font>
      <sz val="9"/>
      <name val="Calibri"/>
      <family val="2"/>
      <scheme val="minor"/>
    </font>
    <font>
      <b/>
      <u/>
      <sz val="10"/>
      <name val="Calibri"/>
      <family val="2"/>
      <scheme val="minor"/>
    </font>
    <font>
      <sz val="10"/>
      <color theme="1"/>
      <name val="Calibri"/>
      <family val="2"/>
      <scheme val="minor"/>
    </font>
    <font>
      <sz val="10"/>
      <color indexed="12"/>
      <name val="Calibri"/>
      <family val="2"/>
      <scheme val="minor"/>
    </font>
    <font>
      <sz val="11"/>
      <color theme="1"/>
      <name val="Calibri"/>
      <family val="2"/>
      <scheme val="minor"/>
    </font>
    <font>
      <sz val="8"/>
      <name val="Calibri"/>
      <family val="2"/>
      <scheme val="minor"/>
    </font>
    <font>
      <b/>
      <strike/>
      <sz val="9"/>
      <color theme="1"/>
      <name val="Calibri"/>
      <family val="2"/>
      <scheme val="minor"/>
    </font>
    <font>
      <strike/>
      <sz val="11"/>
      <color theme="1"/>
      <name val="Calibri"/>
      <family val="2"/>
      <scheme val="minor"/>
    </font>
    <font>
      <b/>
      <strike/>
      <sz val="11"/>
      <color theme="1"/>
      <name val="Calibri"/>
      <family val="2"/>
      <scheme val="minor"/>
    </font>
    <font>
      <b/>
      <sz val="7"/>
      <color theme="1"/>
      <name val="Calibri"/>
      <family val="2"/>
      <scheme val="minor"/>
    </font>
    <font>
      <b/>
      <strike/>
      <sz val="7"/>
      <color theme="1"/>
      <name val="Calibri"/>
      <family val="2"/>
      <scheme val="minor"/>
    </font>
    <font>
      <b/>
      <sz val="12"/>
      <color rgb="FFFF0000"/>
      <name val="Calibri"/>
      <family val="2"/>
      <scheme val="minor"/>
    </font>
    <font>
      <b/>
      <sz val="10"/>
      <name val="Times New Roman"/>
      <family val="1"/>
    </font>
    <font>
      <sz val="11"/>
      <color theme="1"/>
      <name val="Times New Roman"/>
      <family val="1"/>
    </font>
    <font>
      <b/>
      <sz val="11"/>
      <color theme="1"/>
      <name val="Times New Roman"/>
      <family val="1"/>
    </font>
    <font>
      <u/>
      <sz val="10"/>
      <name val="Calibri"/>
      <family val="2"/>
      <scheme val="minor"/>
    </font>
    <font>
      <i/>
      <sz val="10"/>
      <name val="Calibri"/>
      <family val="2"/>
      <scheme val="minor"/>
    </font>
    <font>
      <b/>
      <sz val="10"/>
      <color rgb="FF00B0F0"/>
      <name val="Calibri"/>
      <family val="2"/>
      <scheme val="minor"/>
    </font>
    <font>
      <b/>
      <sz val="10"/>
      <name val="Arial"/>
      <family val="2"/>
    </font>
    <font>
      <sz val="11"/>
      <color rgb="FFFF0000"/>
      <name val="Arial"/>
      <family val="2"/>
    </font>
    <font>
      <b/>
      <sz val="11"/>
      <color rgb="FFEE2724"/>
      <name val="Arial"/>
      <family val="2"/>
    </font>
    <font>
      <sz val="11"/>
      <color rgb="FF000000"/>
      <name val="Arial"/>
      <family val="2"/>
    </font>
    <font>
      <sz val="12"/>
      <name val="Arial"/>
      <family val="2"/>
    </font>
    <font>
      <b/>
      <sz val="12"/>
      <color theme="1"/>
      <name val="Arial"/>
      <family val="2"/>
    </font>
    <font>
      <sz val="9"/>
      <name val="Arial"/>
      <family val="2"/>
    </font>
    <font>
      <sz val="11"/>
      <color theme="1"/>
      <name val="Arial"/>
      <family val="2"/>
    </font>
    <font>
      <b/>
      <sz val="9"/>
      <color rgb="FFFF0000"/>
      <name val="Arial"/>
      <family val="2"/>
    </font>
    <font>
      <b/>
      <sz val="9"/>
      <name val="Arial"/>
      <family val="2"/>
    </font>
    <font>
      <i/>
      <sz val="9"/>
      <color theme="1"/>
      <name val="Arial"/>
      <family val="2"/>
    </font>
    <font>
      <sz val="11"/>
      <name val="Arial"/>
      <family val="2"/>
    </font>
    <font>
      <sz val="11"/>
      <color rgb="FFEE2724"/>
      <name val="Arial"/>
      <family val="2"/>
    </font>
    <font>
      <b/>
      <sz val="11"/>
      <color rgb="FF000000"/>
      <name val="Arial"/>
      <family val="2"/>
    </font>
    <font>
      <i/>
      <sz val="11"/>
      <color rgb="FF000000"/>
      <name val="Arial"/>
      <family val="2"/>
    </font>
    <font>
      <sz val="9"/>
      <color theme="1"/>
      <name val="Arial"/>
      <family val="2"/>
    </font>
    <font>
      <b/>
      <sz val="11"/>
      <color theme="1"/>
      <name val="Arial"/>
      <family val="2"/>
    </font>
    <font>
      <b/>
      <sz val="11"/>
      <name val="Arial"/>
      <family val="2"/>
    </font>
    <font>
      <b/>
      <i/>
      <sz val="11"/>
      <color theme="1"/>
      <name val="Arial"/>
      <family val="2"/>
    </font>
    <font>
      <i/>
      <sz val="11"/>
      <color theme="1"/>
      <name val="Arial"/>
      <family val="2"/>
    </font>
    <font>
      <b/>
      <sz val="11"/>
      <color rgb="FFFF0000"/>
      <name val="Arial"/>
      <family val="2"/>
    </font>
    <font>
      <sz val="11"/>
      <color theme="0" tint="-0.249977111117893"/>
      <name val="Arial"/>
      <family val="2"/>
    </font>
    <font>
      <sz val="11"/>
      <color theme="0" tint="-4.9989318521683403E-2"/>
      <name val="Arial"/>
      <family val="2"/>
    </font>
    <font>
      <u/>
      <sz val="9"/>
      <color indexed="12"/>
      <name val="Calibri"/>
      <family val="2"/>
      <scheme val="minor"/>
    </font>
    <font>
      <sz val="11"/>
      <color rgb="FFFFFFFF"/>
      <name val="Arial"/>
      <family val="2"/>
    </font>
    <font>
      <sz val="16"/>
      <name val="Calibri"/>
      <family val="2"/>
      <scheme val="minor"/>
    </font>
    <font>
      <sz val="12"/>
      <color theme="0"/>
      <name val="Times New Roman"/>
      <family val="1"/>
    </font>
    <font>
      <sz val="11"/>
      <color theme="0"/>
      <name val="Arial"/>
      <family val="2"/>
    </font>
    <font>
      <sz val="11"/>
      <color rgb="FFFF0000"/>
      <name val="Calibri"/>
      <family val="2"/>
      <scheme val="minor"/>
    </font>
    <font>
      <sz val="11"/>
      <name val="Calibri"/>
      <family val="2"/>
      <scheme val="minor"/>
    </font>
  </fonts>
  <fills count="15">
    <fill>
      <patternFill patternType="none"/>
    </fill>
    <fill>
      <patternFill patternType="gray125"/>
    </fill>
    <fill>
      <patternFill patternType="solid">
        <fgColor theme="0" tint="-0.249977111117893"/>
        <bgColor indexed="64"/>
      </patternFill>
    </fill>
    <fill>
      <patternFill patternType="solid">
        <fgColor indexed="43"/>
      </patternFill>
    </fill>
    <fill>
      <patternFill patternType="solid">
        <fgColor rgb="FFCCFFCC"/>
        <bgColor indexed="64"/>
      </patternFill>
    </fill>
    <fill>
      <patternFill patternType="solid">
        <fgColor indexed="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FF00"/>
        <bgColor indexed="64"/>
      </patternFill>
    </fill>
    <fill>
      <patternFill patternType="solid">
        <fgColor indexed="49"/>
      </patternFill>
    </fill>
    <fill>
      <patternFill patternType="solid">
        <fgColor indexed="43"/>
        <bgColor indexed="64"/>
      </patternFill>
    </fill>
    <fill>
      <patternFill patternType="solid">
        <fgColor theme="0" tint="-0.14999847407452621"/>
        <bgColor indexed="64"/>
      </patternFill>
    </fill>
    <fill>
      <patternFill patternType="solid">
        <fgColor rgb="FF99D4FF"/>
        <bgColor indexed="64"/>
      </patternFill>
    </fill>
    <fill>
      <patternFill patternType="solid">
        <fgColor theme="0"/>
        <bgColor indexed="64"/>
      </patternFill>
    </fill>
  </fills>
  <borders count="18">
    <border>
      <left/>
      <right/>
      <top/>
      <bottom/>
      <diagonal/>
    </border>
    <border>
      <left/>
      <right style="medium">
        <color indexed="64"/>
      </right>
      <top/>
      <bottom/>
      <diagonal/>
    </border>
    <border>
      <left style="medium">
        <color auto="1"/>
      </left>
      <right/>
      <top/>
      <bottom/>
      <diagonal/>
    </border>
    <border>
      <left style="thin">
        <color indexed="18"/>
      </left>
      <right style="thin">
        <color indexed="18"/>
      </right>
      <top style="thin">
        <color indexed="18"/>
      </top>
      <bottom style="thin">
        <color indexed="18"/>
      </bottom>
      <diagonal/>
    </border>
    <border>
      <left/>
      <right/>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18"/>
      </left>
      <right/>
      <top style="thin">
        <color indexed="18"/>
      </top>
      <bottom style="thin">
        <color indexed="18"/>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style="thin">
        <color rgb="FF000000"/>
      </top>
      <bottom style="thin">
        <color rgb="FF000000"/>
      </bottom>
      <diagonal/>
    </border>
  </borders>
  <cellStyleXfs count="19">
    <xf numFmtId="0" fontId="0" fillId="0" borderId="0"/>
    <xf numFmtId="4" fontId="4" fillId="3" borderId="3" applyNumberFormat="0" applyProtection="0">
      <alignment vertical="center"/>
    </xf>
    <xf numFmtId="0" fontId="6" fillId="0" borderId="0"/>
    <xf numFmtId="0" fontId="7" fillId="0" borderId="0"/>
    <xf numFmtId="0" fontId="10" fillId="0" borderId="0" applyNumberFormat="0" applyFill="0" applyBorder="0" applyAlignment="0" applyProtection="0">
      <alignment vertical="top"/>
      <protection locked="0"/>
    </xf>
    <xf numFmtId="0" fontId="11" fillId="0" borderId="0"/>
    <xf numFmtId="0" fontId="12" fillId="0" borderId="0"/>
    <xf numFmtId="0" fontId="6" fillId="0" borderId="0"/>
    <xf numFmtId="0" fontId="13" fillId="0" borderId="0"/>
    <xf numFmtId="0" fontId="13" fillId="0" borderId="0"/>
    <xf numFmtId="0" fontId="12" fillId="0" borderId="0"/>
    <xf numFmtId="0" fontId="6" fillId="0" borderId="0"/>
    <xf numFmtId="167" fontId="4" fillId="0" borderId="0"/>
    <xf numFmtId="43" fontId="20" fillId="0" borderId="0" applyFont="0" applyFill="0" applyBorder="0" applyAlignment="0" applyProtection="0"/>
    <xf numFmtId="0" fontId="20" fillId="0" borderId="0"/>
    <xf numFmtId="4" fontId="4" fillId="10" borderId="3" applyNumberFormat="0" applyProtection="0">
      <alignment horizontal="left" vertical="center" indent="1"/>
    </xf>
    <xf numFmtId="4" fontId="4" fillId="0" borderId="3" applyNumberFormat="0" applyProtection="0">
      <alignment horizontal="right" vertical="center"/>
    </xf>
    <xf numFmtId="4" fontId="4" fillId="11" borderId="3" applyNumberFormat="0" applyProtection="0">
      <alignment horizontal="left" vertical="center" indent="1"/>
    </xf>
    <xf numFmtId="0" fontId="6" fillId="0" borderId="0"/>
  </cellStyleXfs>
  <cellXfs count="321">
    <xf numFmtId="0" fontId="0" fillId="0" borderId="0" xfId="0"/>
    <xf numFmtId="0" fontId="0" fillId="0" borderId="0" xfId="0" applyAlignment="1">
      <alignment horizontal="center" vertical="center" wrapText="1"/>
    </xf>
    <xf numFmtId="0" fontId="1" fillId="0" borderId="0" xfId="0" applyFont="1"/>
    <xf numFmtId="0" fontId="2" fillId="0" borderId="0" xfId="0" applyFont="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2" fillId="0" borderId="0" xfId="0" applyFont="1" applyAlignment="1">
      <alignment horizontal="center" vertical="center"/>
    </xf>
    <xf numFmtId="0" fontId="0" fillId="0" borderId="4" xfId="0"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Fill="1" applyBorder="1" applyAlignment="1">
      <alignment horizontal="center" vertical="center" wrapText="1"/>
    </xf>
    <xf numFmtId="0" fontId="0" fillId="0" borderId="0" xfId="0" applyFill="1"/>
    <xf numFmtId="41" fontId="0" fillId="0" borderId="0" xfId="0" applyNumberFormat="1"/>
    <xf numFmtId="41" fontId="0" fillId="0" borderId="0" xfId="0" applyNumberFormat="1" applyFill="1"/>
    <xf numFmtId="0" fontId="8" fillId="0" borderId="0" xfId="3" applyFont="1" applyAlignment="1"/>
    <xf numFmtId="0" fontId="8" fillId="0" borderId="0" xfId="3" applyFont="1"/>
    <xf numFmtId="0" fontId="8" fillId="0" borderId="0" xfId="2" applyFont="1"/>
    <xf numFmtId="0" fontId="9" fillId="0" borderId="0" xfId="3" applyFont="1"/>
    <xf numFmtId="0" fontId="8" fillId="0" borderId="0" xfId="3" applyFont="1" applyAlignment="1">
      <alignment horizontal="center"/>
    </xf>
    <xf numFmtId="0" fontId="9" fillId="0" borderId="0" xfId="3" applyFont="1" applyAlignment="1">
      <alignment horizontal="center"/>
    </xf>
    <xf numFmtId="0" fontId="8" fillId="0" borderId="0" xfId="5" applyFont="1"/>
    <xf numFmtId="0" fontId="16" fillId="0" borderId="0" xfId="2" applyFont="1"/>
    <xf numFmtId="0" fontId="17" fillId="0" borderId="0" xfId="3" applyFont="1" applyBorder="1"/>
    <xf numFmtId="0" fontId="8" fillId="0" borderId="0" xfId="3" applyFont="1" applyBorder="1"/>
    <xf numFmtId="0" fontId="8" fillId="0" borderId="0" xfId="3" applyFont="1" applyBorder="1" applyAlignment="1">
      <alignment horizontal="center"/>
    </xf>
    <xf numFmtId="0" fontId="14" fillId="0" borderId="0" xfId="4" applyFont="1" applyBorder="1" applyAlignment="1" applyProtection="1">
      <alignment horizontal="center"/>
    </xf>
    <xf numFmtId="0" fontId="8" fillId="0" borderId="0" xfId="3" applyFont="1" applyBorder="1" applyAlignment="1">
      <alignment horizontal="centerContinuous"/>
    </xf>
    <xf numFmtId="0" fontId="8" fillId="0" borderId="0" xfId="3" applyFont="1" applyBorder="1" applyAlignment="1">
      <alignment horizontal="left" indent="1"/>
    </xf>
    <xf numFmtId="0" fontId="8" fillId="0" borderId="0" xfId="2" applyFont="1" applyBorder="1" applyAlignment="1">
      <alignment horizontal="left" vertical="top" indent="3"/>
    </xf>
    <xf numFmtId="0" fontId="8" fillId="0" borderId="0" xfId="6" applyFont="1" applyAlignment="1">
      <alignment horizontal="left" indent="3"/>
    </xf>
    <xf numFmtId="0" fontId="8" fillId="0" borderId="0" xfId="3" applyFont="1" applyBorder="1" applyAlignment="1">
      <alignment horizontal="left" indent="3"/>
    </xf>
    <xf numFmtId="0" fontId="8" fillId="0" borderId="0" xfId="2" applyFont="1" applyBorder="1" applyAlignment="1">
      <alignment horizontal="left" vertical="top" indent="6"/>
    </xf>
    <xf numFmtId="0" fontId="8" fillId="0" borderId="0" xfId="7" applyFont="1"/>
    <xf numFmtId="0" fontId="18" fillId="0" borderId="0" xfId="8" applyFont="1" applyAlignment="1">
      <alignment horizontal="left" indent="1"/>
    </xf>
    <xf numFmtId="0" fontId="18" fillId="0" borderId="0" xfId="8" applyFont="1" applyAlignment="1">
      <alignment horizontal="left" indent="3"/>
    </xf>
    <xf numFmtId="0" fontId="8" fillId="0" borderId="0" xfId="3" applyFont="1" applyAlignment="1">
      <alignment horizontal="left" indent="1"/>
    </xf>
    <xf numFmtId="0" fontId="18" fillId="0" borderId="0" xfId="9" applyFont="1" applyAlignment="1">
      <alignment horizontal="left" indent="1"/>
    </xf>
    <xf numFmtId="0" fontId="18" fillId="0" borderId="0" xfId="9" applyFont="1" applyAlignment="1">
      <alignment horizontal="left" indent="3"/>
    </xf>
    <xf numFmtId="0" fontId="15" fillId="0" borderId="0" xfId="3" applyFont="1"/>
    <xf numFmtId="0" fontId="14" fillId="0" borderId="0" xfId="4" applyFont="1" applyAlignment="1" applyProtection="1"/>
    <xf numFmtId="0" fontId="0" fillId="0" borderId="0" xfId="0" applyAlignment="1">
      <alignment horizontal="right"/>
    </xf>
    <xf numFmtId="41" fontId="5" fillId="0" borderId="0" xfId="0" applyNumberFormat="1" applyFont="1"/>
    <xf numFmtId="43" fontId="0" fillId="0" borderId="0" xfId="13" applyFont="1"/>
    <xf numFmtId="164" fontId="0" fillId="0" borderId="0" xfId="13" applyNumberFormat="1" applyFont="1"/>
    <xf numFmtId="0" fontId="14" fillId="0" borderId="0" xfId="4" quotePrefix="1" applyFont="1" applyAlignment="1" applyProtection="1"/>
    <xf numFmtId="0" fontId="17" fillId="0" borderId="0" xfId="3" applyFont="1" applyBorder="1" applyAlignment="1">
      <alignment horizontal="left"/>
    </xf>
    <xf numFmtId="0" fontId="17" fillId="0" borderId="0" xfId="3" applyFont="1"/>
    <xf numFmtId="0" fontId="0" fillId="0" borderId="0" xfId="0" applyNumberFormat="1"/>
    <xf numFmtId="0" fontId="16" fillId="0" borderId="0" xfId="3" applyFont="1"/>
    <xf numFmtId="0" fontId="2" fillId="7" borderId="4" xfId="0" applyFont="1" applyFill="1" applyBorder="1" applyAlignment="1">
      <alignment horizontal="center" vertical="center" wrapText="1"/>
    </xf>
    <xf numFmtId="41" fontId="0" fillId="7" borderId="0" xfId="0" applyNumberFormat="1" applyFill="1"/>
    <xf numFmtId="0" fontId="2" fillId="8" borderId="4" xfId="0" applyFont="1" applyFill="1" applyBorder="1" applyAlignment="1">
      <alignment horizontal="center" vertical="center" wrapText="1"/>
    </xf>
    <xf numFmtId="0" fontId="22" fillId="0" borderId="4" xfId="0" applyFont="1" applyBorder="1" applyAlignment="1">
      <alignment horizontal="center" vertical="center" wrapText="1"/>
    </xf>
    <xf numFmtId="41" fontId="23" fillId="0" borderId="0" xfId="0" applyNumberFormat="1" applyFont="1"/>
    <xf numFmtId="0" fontId="23" fillId="0" borderId="0" xfId="0" applyFont="1"/>
    <xf numFmtId="41" fontId="24" fillId="0" borderId="0" xfId="0" applyNumberFormat="1" applyFont="1"/>
    <xf numFmtId="41" fontId="24" fillId="0" borderId="0" xfId="0" applyNumberFormat="1" applyFont="1" applyFill="1"/>
    <xf numFmtId="164" fontId="23" fillId="0" borderId="0" xfId="13" applyNumberFormat="1" applyFont="1"/>
    <xf numFmtId="0" fontId="25" fillId="7" borderId="0" xfId="0" applyFont="1" applyFill="1" applyAlignment="1">
      <alignment horizontal="center" vertical="center" wrapText="1"/>
    </xf>
    <xf numFmtId="0" fontId="25" fillId="8" borderId="0" xfId="0" applyFont="1" applyFill="1" applyAlignment="1">
      <alignment horizontal="center" vertical="center" wrapText="1"/>
    </xf>
    <xf numFmtId="0" fontId="25" fillId="0" borderId="0" xfId="0" applyFont="1" applyAlignment="1">
      <alignment horizontal="center" vertical="center"/>
    </xf>
    <xf numFmtId="0" fontId="25" fillId="0" borderId="0" xfId="0" applyFont="1" applyFill="1" applyAlignment="1">
      <alignment horizontal="center" vertical="center"/>
    </xf>
    <xf numFmtId="0" fontId="26" fillId="0" borderId="0" xfId="0" applyFont="1" applyAlignment="1">
      <alignment horizontal="center" vertical="center"/>
    </xf>
    <xf numFmtId="0" fontId="25" fillId="8" borderId="0" xfId="0" applyFont="1" applyFill="1" applyAlignment="1">
      <alignment horizontal="center" vertical="center"/>
    </xf>
    <xf numFmtId="0" fontId="27" fillId="9" borderId="0" xfId="3" applyFont="1" applyFill="1"/>
    <xf numFmtId="0" fontId="27" fillId="9" borderId="0" xfId="3" applyFont="1" applyFill="1" applyAlignment="1">
      <alignment horizontal="center"/>
    </xf>
    <xf numFmtId="14" fontId="27" fillId="9" borderId="0" xfId="3" applyNumberFormat="1" applyFont="1" applyFill="1"/>
    <xf numFmtId="43" fontId="0" fillId="0" borderId="0" xfId="0" applyNumberFormat="1"/>
    <xf numFmtId="0" fontId="29" fillId="0" borderId="0" xfId="14" applyFont="1"/>
    <xf numFmtId="0" fontId="28" fillId="7" borderId="4" xfId="5" applyFont="1" applyFill="1" applyBorder="1" applyAlignment="1">
      <alignment wrapText="1"/>
    </xf>
    <xf numFmtId="0" fontId="0" fillId="9" borderId="0" xfId="0" applyFill="1"/>
    <xf numFmtId="43" fontId="0" fillId="9" borderId="0" xfId="0" applyNumberFormat="1" applyFill="1"/>
    <xf numFmtId="43" fontId="0" fillId="0" borderId="0" xfId="0" applyNumberFormat="1" applyFill="1"/>
    <xf numFmtId="22" fontId="0" fillId="0" borderId="0" xfId="0" applyNumberFormat="1" applyFill="1"/>
    <xf numFmtId="0" fontId="5" fillId="0" borderId="0" xfId="0" applyFont="1"/>
    <xf numFmtId="43" fontId="5" fillId="0" borderId="0" xfId="0" applyNumberFormat="1" applyFont="1"/>
    <xf numFmtId="0" fontId="30" fillId="0" borderId="0" xfId="14" applyFont="1"/>
    <xf numFmtId="0" fontId="32" fillId="0" borderId="0" xfId="3" applyFont="1"/>
    <xf numFmtId="0" fontId="27" fillId="0" borderId="0" xfId="3" applyFont="1" applyFill="1"/>
    <xf numFmtId="0" fontId="8" fillId="0" borderId="0" xfId="3" applyFont="1" applyAlignment="1">
      <alignment horizontal="left"/>
    </xf>
    <xf numFmtId="0" fontId="17" fillId="0" borderId="0" xfId="3" applyFont="1" applyAlignment="1">
      <alignment horizontal="left"/>
    </xf>
    <xf numFmtId="0" fontId="8" fillId="0" borderId="0" xfId="3" applyFont="1" applyAlignment="1">
      <alignment horizontal="centerContinuous"/>
    </xf>
    <xf numFmtId="0" fontId="8" fillId="0" borderId="0" xfId="2" applyFont="1" applyAlignment="1">
      <alignment horizontal="left" vertical="top" indent="3"/>
    </xf>
    <xf numFmtId="0" fontId="4" fillId="0" borderId="3" xfId="15" quotePrefix="1" applyNumberFormat="1" applyFill="1">
      <alignment horizontal="left" vertical="center" indent="1"/>
    </xf>
    <xf numFmtId="0" fontId="6" fillId="0" borderId="0" xfId="18" applyFont="1" applyFill="1" applyAlignment="1">
      <alignment horizontal="center"/>
    </xf>
    <xf numFmtId="0" fontId="6" fillId="0" borderId="0" xfId="18" applyFont="1" applyFill="1" applyAlignment="1">
      <alignment horizontal="left"/>
    </xf>
    <xf numFmtId="0" fontId="6" fillId="0" borderId="0" xfId="18" applyFont="1" applyFill="1" applyAlignment="1">
      <alignment horizontal="center" wrapText="1"/>
    </xf>
    <xf numFmtId="0" fontId="6" fillId="0" borderId="0" xfId="18" applyFont="1" applyFill="1" applyAlignment="1">
      <alignment wrapText="1"/>
    </xf>
    <xf numFmtId="0" fontId="6" fillId="0" borderId="0" xfId="0" applyFont="1" applyFill="1"/>
    <xf numFmtId="0" fontId="0" fillId="0" borderId="0" xfId="0"/>
    <xf numFmtId="0" fontId="37" fillId="0" borderId="0" xfId="0" applyFont="1" applyBorder="1" applyAlignment="1"/>
    <xf numFmtId="0" fontId="37" fillId="0" borderId="0" xfId="0" applyFont="1" applyBorder="1" applyAlignment="1">
      <alignment horizontal="left"/>
    </xf>
    <xf numFmtId="0" fontId="38" fillId="0" borderId="0" xfId="10" applyFont="1"/>
    <xf numFmtId="0" fontId="38" fillId="0" borderId="0" xfId="2" applyFont="1" applyFill="1" applyAlignment="1">
      <alignment horizontal="centerContinuous"/>
    </xf>
    <xf numFmtId="0" fontId="38" fillId="0" borderId="0" xfId="10" applyFont="1" applyFill="1"/>
    <xf numFmtId="0" fontId="6" fillId="0" borderId="0" xfId="10" applyFont="1"/>
    <xf numFmtId="0" fontId="6" fillId="0" borderId="0" xfId="2" applyFont="1" applyFill="1"/>
    <xf numFmtId="0" fontId="6" fillId="0" borderId="0" xfId="10" applyFont="1" applyFill="1"/>
    <xf numFmtId="0" fontId="40" fillId="0" borderId="0" xfId="10" applyFont="1"/>
    <xf numFmtId="0" fontId="40" fillId="0" borderId="0" xfId="11" applyFont="1"/>
    <xf numFmtId="0" fontId="40" fillId="0" borderId="0" xfId="10" applyFont="1" applyFill="1"/>
    <xf numFmtId="0" fontId="40" fillId="0" borderId="0" xfId="2" applyFont="1" applyBorder="1" applyAlignment="1" applyProtection="1">
      <alignment horizontal="center"/>
    </xf>
    <xf numFmtId="0" fontId="40" fillId="0" borderId="0" xfId="2" applyFont="1" applyBorder="1" applyAlignment="1">
      <alignment vertical="top"/>
    </xf>
    <xf numFmtId="0" fontId="40" fillId="0" borderId="0" xfId="2" applyFont="1"/>
    <xf numFmtId="0" fontId="40" fillId="0" borderId="0" xfId="2" applyFont="1" applyFill="1" applyBorder="1" applyAlignment="1">
      <alignment horizontal="right" vertical="top"/>
    </xf>
    <xf numFmtId="0" fontId="40" fillId="0" borderId="0" xfId="11" applyFont="1" applyFill="1"/>
    <xf numFmtId="0" fontId="40" fillId="0" borderId="2" xfId="11" applyFont="1" applyBorder="1"/>
    <xf numFmtId="0" fontId="40" fillId="0" borderId="0" xfId="11" applyFont="1" applyBorder="1"/>
    <xf numFmtId="0" fontId="42" fillId="0" borderId="1" xfId="11" applyFont="1" applyBorder="1"/>
    <xf numFmtId="0" fontId="42" fillId="0" borderId="0" xfId="11" applyFont="1" applyBorder="1"/>
    <xf numFmtId="0" fontId="40" fillId="0" borderId="2" xfId="11" applyFont="1" applyFill="1" applyBorder="1"/>
    <xf numFmtId="0" fontId="43" fillId="0" borderId="0" xfId="11" applyFont="1" applyAlignment="1">
      <alignment horizontal="left" wrapText="1"/>
    </xf>
    <xf numFmtId="0" fontId="45" fillId="0" borderId="0" xfId="2" applyFont="1" applyProtection="1">
      <protection hidden="1"/>
    </xf>
    <xf numFmtId="0" fontId="41" fillId="0" borderId="0" xfId="0" applyFont="1" applyBorder="1" applyAlignment="1"/>
    <xf numFmtId="0" fontId="35" fillId="5" borderId="0" xfId="10" applyNumberFormat="1" applyFont="1" applyFill="1" applyBorder="1" applyAlignment="1" applyProtection="1">
      <alignment horizontal="left"/>
      <protection hidden="1"/>
    </xf>
    <xf numFmtId="0" fontId="40" fillId="0" borderId="0" xfId="11" applyFont="1" applyFill="1" applyBorder="1"/>
    <xf numFmtId="166" fontId="40" fillId="0" borderId="0" xfId="11" applyNumberFormat="1" applyFont="1" applyFill="1" applyBorder="1" applyAlignment="1" applyProtection="1">
      <alignment horizontal="left"/>
      <protection locked="0"/>
    </xf>
    <xf numFmtId="0" fontId="40" fillId="0" borderId="0" xfId="11" applyFont="1" applyBorder="1" applyAlignment="1" applyProtection="1">
      <alignment horizontal="left"/>
    </xf>
    <xf numFmtId="0" fontId="40" fillId="0" borderId="12" xfId="11" applyFont="1" applyBorder="1" applyAlignment="1">
      <alignment horizontal="left"/>
    </xf>
    <xf numFmtId="0" fontId="45" fillId="0" borderId="0" xfId="11" applyFont="1" applyBorder="1"/>
    <xf numFmtId="0" fontId="40" fillId="0" borderId="0" xfId="2" applyFont="1" applyBorder="1"/>
    <xf numFmtId="0" fontId="37" fillId="0" borderId="0" xfId="0" applyFont="1" applyBorder="1" applyAlignment="1">
      <alignment wrapText="1"/>
    </xf>
    <xf numFmtId="0" fontId="37" fillId="0" borderId="0" xfId="0" applyFont="1" applyFill="1" applyBorder="1" applyAlignment="1">
      <alignment wrapText="1"/>
    </xf>
    <xf numFmtId="165" fontId="40" fillId="0" borderId="0" xfId="11" applyNumberFormat="1" applyFont="1" applyFill="1" applyBorder="1" applyAlignment="1" applyProtection="1">
      <alignment horizontal="left"/>
      <protection locked="0"/>
    </xf>
    <xf numFmtId="0" fontId="40" fillId="0" borderId="0" xfId="10" applyFont="1" applyFill="1" applyBorder="1"/>
    <xf numFmtId="0" fontId="45" fillId="0" borderId="6" xfId="11" applyFont="1" applyBorder="1"/>
    <xf numFmtId="0" fontId="45" fillId="0" borderId="7" xfId="11" applyFont="1" applyBorder="1"/>
    <xf numFmtId="0" fontId="46" fillId="0" borderId="8" xfId="0" applyFont="1" applyBorder="1" applyAlignment="1">
      <alignment horizontal="center" wrapText="1"/>
    </xf>
    <xf numFmtId="0" fontId="45" fillId="0" borderId="2" xfId="11" applyFont="1" applyBorder="1"/>
    <xf numFmtId="0" fontId="46" fillId="0" borderId="1" xfId="0" applyFont="1" applyBorder="1" applyAlignment="1">
      <alignment horizontal="center" wrapText="1"/>
    </xf>
    <xf numFmtId="0" fontId="45" fillId="0" borderId="2" xfId="11" applyFont="1" applyFill="1" applyBorder="1"/>
    <xf numFmtId="0" fontId="40" fillId="0" borderId="1" xfId="11" applyFont="1" applyFill="1" applyBorder="1"/>
    <xf numFmtId="0" fontId="42" fillId="0" borderId="1" xfId="11" applyFont="1" applyFill="1" applyBorder="1"/>
    <xf numFmtId="0" fontId="45" fillId="0" borderId="9" xfId="11" applyFont="1" applyBorder="1"/>
    <xf numFmtId="0" fontId="45" fillId="0" borderId="10" xfId="11" applyFont="1" applyBorder="1"/>
    <xf numFmtId="0" fontId="40" fillId="0" borderId="10" xfId="11" applyFont="1" applyBorder="1" applyAlignment="1">
      <alignment horizontal="left"/>
    </xf>
    <xf numFmtId="0" fontId="42" fillId="0" borderId="11" xfId="11" applyFont="1" applyBorder="1"/>
    <xf numFmtId="0" fontId="36" fillId="9" borderId="6" xfId="0" applyFont="1" applyFill="1" applyBorder="1" applyAlignment="1">
      <alignment wrapText="1"/>
    </xf>
    <xf numFmtId="0" fontId="36" fillId="9" borderId="7" xfId="0" quotePrefix="1" applyFont="1" applyFill="1" applyBorder="1" applyAlignment="1">
      <alignment horizontal="left"/>
    </xf>
    <xf numFmtId="0" fontId="36" fillId="9" borderId="7" xfId="0" applyFont="1" applyFill="1" applyBorder="1" applyAlignment="1">
      <alignment wrapText="1"/>
    </xf>
    <xf numFmtId="0" fontId="36" fillId="9" borderId="8" xfId="0" applyFont="1" applyFill="1" applyBorder="1" applyAlignment="1">
      <alignment wrapText="1"/>
    </xf>
    <xf numFmtId="0" fontId="37" fillId="0" borderId="2" xfId="0" applyFont="1" applyBorder="1" applyAlignment="1"/>
    <xf numFmtId="0" fontId="40" fillId="0" borderId="1" xfId="2" applyFont="1" applyBorder="1"/>
    <xf numFmtId="0" fontId="37" fillId="0" borderId="9" xfId="0" applyFont="1" applyBorder="1" applyAlignment="1">
      <alignment vertical="center"/>
    </xf>
    <xf numFmtId="0" fontId="41" fillId="0" borderId="10" xfId="0" applyFont="1" applyBorder="1" applyAlignment="1"/>
    <xf numFmtId="0" fontId="35" fillId="5" borderId="10" xfId="10" applyNumberFormat="1" applyFont="1" applyFill="1" applyBorder="1" applyAlignment="1" applyProtection="1">
      <alignment horizontal="left"/>
      <protection hidden="1"/>
    </xf>
    <xf numFmtId="0" fontId="40" fillId="0" borderId="11" xfId="2" applyFont="1" applyBorder="1"/>
    <xf numFmtId="0" fontId="47" fillId="0" borderId="0" xfId="0" applyFont="1" applyAlignment="1">
      <alignment vertical="center" wrapText="1"/>
    </xf>
    <xf numFmtId="164" fontId="49" fillId="0" borderId="1" xfId="0" applyNumberFormat="1" applyFont="1" applyBorder="1"/>
    <xf numFmtId="0" fontId="50" fillId="0" borderId="0" xfId="0" applyFont="1"/>
    <xf numFmtId="0" fontId="41" fillId="0" borderId="0" xfId="0" applyFont="1"/>
    <xf numFmtId="0" fontId="50" fillId="0" borderId="0" xfId="0" applyFont="1" applyFill="1" applyBorder="1"/>
    <xf numFmtId="0" fontId="41" fillId="0" borderId="0" xfId="0" applyFont="1" applyFill="1" applyBorder="1" applyAlignment="1">
      <alignment horizontal="center"/>
    </xf>
    <xf numFmtId="0" fontId="41" fillId="0" borderId="0" xfId="0" applyFont="1" applyFill="1" applyBorder="1"/>
    <xf numFmtId="0" fontId="41" fillId="6" borderId="0" xfId="0" applyFont="1" applyFill="1" applyAlignment="1">
      <alignment horizontal="center"/>
    </xf>
    <xf numFmtId="0" fontId="41" fillId="6" borderId="0" xfId="0" applyFont="1" applyFill="1"/>
    <xf numFmtId="0" fontId="50" fillId="0" borderId="0" xfId="0" applyFont="1" applyAlignment="1">
      <alignment horizontal="left" vertical="center"/>
    </xf>
    <xf numFmtId="0" fontId="50" fillId="0" borderId="0" xfId="0" applyFont="1" applyAlignment="1">
      <alignment horizontal="center" vertical="center" wrapText="1"/>
    </xf>
    <xf numFmtId="0" fontId="50" fillId="0" borderId="0" xfId="0" applyFont="1" applyAlignment="1">
      <alignment horizontal="center"/>
    </xf>
    <xf numFmtId="0" fontId="50" fillId="0" borderId="0" xfId="0" applyFont="1" applyAlignment="1">
      <alignment wrapText="1"/>
    </xf>
    <xf numFmtId="14" fontId="41" fillId="0" borderId="0" xfId="0" applyNumberFormat="1" applyFont="1"/>
    <xf numFmtId="0" fontId="50" fillId="0" borderId="0" xfId="0" applyFont="1" applyAlignment="1">
      <alignment horizontal="center" vertical="center"/>
    </xf>
    <xf numFmtId="0" fontId="41" fillId="0" borderId="0" xfId="0" applyFont="1" applyAlignment="1">
      <alignment horizontal="center"/>
    </xf>
    <xf numFmtId="0" fontId="52" fillId="2" borderId="0" xfId="0" applyFont="1" applyFill="1"/>
    <xf numFmtId="0" fontId="41" fillId="2" borderId="0" xfId="0" applyFont="1" applyFill="1"/>
    <xf numFmtId="0" fontId="41" fillId="2" borderId="1" xfId="0" applyFont="1" applyFill="1" applyBorder="1"/>
    <xf numFmtId="0" fontId="50" fillId="0" borderId="2" xfId="0" applyFont="1" applyBorder="1" applyAlignment="1">
      <alignment horizontal="center" vertical="center" wrapText="1"/>
    </xf>
    <xf numFmtId="0" fontId="50" fillId="0" borderId="0" xfId="0" applyFont="1" applyAlignment="1">
      <alignment horizontal="center" vertical="top" wrapText="1"/>
    </xf>
    <xf numFmtId="0" fontId="50" fillId="0" borderId="0" xfId="0" applyFont="1" applyFill="1" applyAlignment="1">
      <alignment horizontal="center" vertical="top" wrapText="1"/>
    </xf>
    <xf numFmtId="0" fontId="50" fillId="0" borderId="1" xfId="0" applyFont="1" applyFill="1" applyBorder="1" applyAlignment="1">
      <alignment horizontal="center" vertical="top" wrapText="1"/>
    </xf>
    <xf numFmtId="0" fontId="41" fillId="0" borderId="0" xfId="0" applyFont="1" applyAlignment="1">
      <alignment horizontal="center" vertical="center" wrapText="1"/>
    </xf>
    <xf numFmtId="0" fontId="41" fillId="6" borderId="0" xfId="0" applyFont="1" applyFill="1" applyAlignment="1">
      <alignment horizontal="center" vertical="center" wrapText="1"/>
    </xf>
    <xf numFmtId="0" fontId="41" fillId="4" borderId="0" xfId="0" applyFont="1" applyFill="1" applyAlignment="1">
      <alignment horizontal="center"/>
    </xf>
    <xf numFmtId="0" fontId="41" fillId="0" borderId="2" xfId="0" applyFont="1" applyBorder="1" applyAlignment="1">
      <alignment horizontal="center"/>
    </xf>
    <xf numFmtId="164" fontId="41" fillId="4" borderId="0" xfId="0" applyNumberFormat="1" applyFont="1" applyFill="1"/>
    <xf numFmtId="164" fontId="41" fillId="0" borderId="0" xfId="0" applyNumberFormat="1" applyFont="1" applyFill="1"/>
    <xf numFmtId="164" fontId="41" fillId="0" borderId="1" xfId="0" applyNumberFormat="1" applyFont="1" applyFill="1" applyBorder="1"/>
    <xf numFmtId="164" fontId="41" fillId="0" borderId="0" xfId="0" applyNumberFormat="1" applyFont="1" applyAlignment="1">
      <alignment horizontal="left"/>
    </xf>
    <xf numFmtId="164" fontId="41" fillId="0" borderId="0" xfId="0" applyNumberFormat="1" applyFont="1"/>
    <xf numFmtId="164" fontId="53" fillId="0" borderId="0" xfId="0" applyNumberFormat="1" applyFont="1" applyAlignment="1">
      <alignment horizontal="center"/>
    </xf>
    <xf numFmtId="164" fontId="53" fillId="0" borderId="0" xfId="0" applyNumberFormat="1" applyFont="1" applyFill="1" applyAlignment="1">
      <alignment horizontal="center"/>
    </xf>
    <xf numFmtId="164" fontId="41" fillId="0" borderId="1" xfId="0" applyNumberFormat="1" applyFont="1" applyBorder="1"/>
    <xf numFmtId="8" fontId="41" fillId="6" borderId="0" xfId="0" applyNumberFormat="1" applyFont="1" applyFill="1"/>
    <xf numFmtId="164" fontId="41" fillId="0" borderId="0" xfId="0" applyNumberFormat="1" applyFont="1" applyAlignment="1">
      <alignment horizontal="center" vertical="center" wrapText="1"/>
    </xf>
    <xf numFmtId="164" fontId="41" fillId="0" borderId="5" xfId="0" applyNumberFormat="1" applyFont="1" applyBorder="1" applyAlignment="1">
      <alignment horizontal="center" vertical="center" wrapText="1"/>
    </xf>
    <xf numFmtId="0" fontId="41" fillId="0" borderId="2" xfId="0" applyFont="1" applyBorder="1" applyAlignment="1">
      <alignment horizontal="center" vertical="center" wrapText="1"/>
    </xf>
    <xf numFmtId="164" fontId="50" fillId="0" borderId="0" xfId="0" applyNumberFormat="1" applyFont="1" applyAlignment="1">
      <alignment horizontal="center" vertical="top" wrapText="1"/>
    </xf>
    <xf numFmtId="164" fontId="50" fillId="0" borderId="0" xfId="0" applyNumberFormat="1" applyFont="1" applyFill="1" applyAlignment="1">
      <alignment horizontal="center" vertical="top" wrapText="1"/>
    </xf>
    <xf numFmtId="164" fontId="50" fillId="0" borderId="1" xfId="0" applyNumberFormat="1" applyFont="1" applyFill="1" applyBorder="1" applyAlignment="1">
      <alignment horizontal="center" vertical="top" wrapText="1"/>
    </xf>
    <xf numFmtId="164" fontId="50" fillId="0" borderId="0" xfId="0" applyNumberFormat="1" applyFont="1" applyAlignment="1">
      <alignment horizontal="left" vertical="center"/>
    </xf>
    <xf numFmtId="164" fontId="50" fillId="0" borderId="0" xfId="0" applyNumberFormat="1" applyFont="1" applyAlignment="1">
      <alignment horizontal="center" vertical="center" wrapText="1"/>
    </xf>
    <xf numFmtId="0" fontId="53" fillId="0" borderId="0" xfId="0" applyFont="1" applyAlignment="1">
      <alignment horizontal="center"/>
    </xf>
    <xf numFmtId="0" fontId="41" fillId="0" borderId="1" xfId="0" applyFont="1" applyBorder="1"/>
    <xf numFmtId="0" fontId="50" fillId="0" borderId="2" xfId="0" applyFont="1" applyBorder="1"/>
    <xf numFmtId="164" fontId="41" fillId="0" borderId="1" xfId="0" applyNumberFormat="1" applyFont="1" applyBorder="1" applyAlignment="1">
      <alignment horizontal="center"/>
    </xf>
    <xf numFmtId="0" fontId="41" fillId="0" borderId="2" xfId="0" applyFont="1" applyBorder="1"/>
    <xf numFmtId="0" fontId="35" fillId="0" borderId="0" xfId="0" applyFont="1" applyAlignment="1">
      <alignment horizontal="center"/>
    </xf>
    <xf numFmtId="0" fontId="54" fillId="0" borderId="0" xfId="0" applyFont="1"/>
    <xf numFmtId="0" fontId="41" fillId="0" borderId="0" xfId="0" applyFont="1" applyAlignment="1">
      <alignment horizontal="right"/>
    </xf>
    <xf numFmtId="0" fontId="41" fillId="0" borderId="0" xfId="0" applyFont="1" applyAlignment="1">
      <alignment horizontal="left"/>
    </xf>
    <xf numFmtId="43" fontId="50" fillId="0" borderId="0" xfId="0" applyNumberFormat="1" applyFont="1" applyAlignment="1">
      <alignment horizontal="center" vertical="center" wrapText="1"/>
    </xf>
    <xf numFmtId="8" fontId="41" fillId="0" borderId="0" xfId="0" applyNumberFormat="1" applyFont="1"/>
    <xf numFmtId="164" fontId="44" fillId="0" borderId="0" xfId="0" applyNumberFormat="1" applyFont="1" applyAlignment="1">
      <alignment horizontal="center"/>
    </xf>
    <xf numFmtId="164" fontId="44" fillId="0" borderId="0" xfId="0" applyNumberFormat="1" applyFont="1" applyFill="1" applyAlignment="1">
      <alignment horizontal="center"/>
    </xf>
    <xf numFmtId="0" fontId="44" fillId="0" borderId="0" xfId="0" applyFont="1" applyAlignment="1">
      <alignment horizontal="center"/>
    </xf>
    <xf numFmtId="0" fontId="50" fillId="0" borderId="0" xfId="0" applyFont="1" applyProtection="1">
      <protection locked="0" hidden="1"/>
    </xf>
    <xf numFmtId="0" fontId="41" fillId="0" borderId="0" xfId="0" applyFont="1" applyProtection="1">
      <protection locked="0" hidden="1"/>
    </xf>
    <xf numFmtId="0" fontId="45" fillId="0" borderId="0" xfId="0" applyFont="1"/>
    <xf numFmtId="0" fontId="50" fillId="0" borderId="0" xfId="0" applyFont="1" applyFill="1"/>
    <xf numFmtId="0" fontId="41" fillId="0" borderId="0" xfId="0" applyFont="1" applyFill="1" applyProtection="1">
      <protection hidden="1"/>
    </xf>
    <xf numFmtId="0" fontId="41" fillId="0" borderId="0" xfId="0" applyFont="1" applyFill="1"/>
    <xf numFmtId="0" fontId="52" fillId="2" borderId="0" xfId="0" applyFont="1" applyFill="1" applyAlignment="1" applyProtection="1">
      <alignment horizontal="left"/>
      <protection locked="0" hidden="1"/>
    </xf>
    <xf numFmtId="0" fontId="41" fillId="2" borderId="2" xfId="0" applyFont="1" applyFill="1" applyBorder="1" applyAlignment="1">
      <alignment horizontal="center"/>
    </xf>
    <xf numFmtId="0" fontId="55" fillId="2" borderId="0" xfId="0" applyFont="1" applyFill="1" applyProtection="1">
      <protection locked="0" hidden="1"/>
    </xf>
    <xf numFmtId="0" fontId="41" fillId="2" borderId="0" xfId="0" applyFont="1" applyFill="1" applyAlignment="1">
      <alignment horizontal="center"/>
    </xf>
    <xf numFmtId="0" fontId="50" fillId="0" borderId="0" xfId="0" applyFont="1" applyAlignment="1" applyProtection="1">
      <alignment horizontal="center" vertical="center" wrapText="1"/>
      <protection locked="0" hidden="1"/>
    </xf>
    <xf numFmtId="0" fontId="50" fillId="0" borderId="0" xfId="0" applyFont="1" applyAlignment="1" applyProtection="1">
      <alignment horizontal="center" vertical="top" wrapText="1"/>
      <protection locked="0" hidden="1"/>
    </xf>
    <xf numFmtId="0" fontId="45" fillId="0" borderId="0" xfId="0" applyFont="1" applyAlignment="1">
      <alignment horizontal="center" vertical="center" wrapText="1"/>
    </xf>
    <xf numFmtId="0" fontId="41" fillId="0" borderId="0" xfId="0" applyFont="1" applyAlignment="1" applyProtection="1">
      <alignment horizontal="center"/>
      <protection locked="0" hidden="1"/>
    </xf>
    <xf numFmtId="0" fontId="53" fillId="0" borderId="0" xfId="0" applyFont="1" applyAlignment="1" applyProtection="1">
      <alignment horizontal="center"/>
      <protection locked="0" hidden="1"/>
    </xf>
    <xf numFmtId="0" fontId="53" fillId="0" borderId="0" xfId="0" applyFont="1" applyFill="1" applyAlignment="1">
      <alignment horizontal="center"/>
    </xf>
    <xf numFmtId="0" fontId="41" fillId="0" borderId="1" xfId="0" applyFont="1" applyBorder="1" applyAlignment="1">
      <alignment horizontal="center"/>
    </xf>
    <xf numFmtId="0" fontId="56" fillId="0" borderId="0" xfId="0" applyFont="1" applyProtection="1">
      <protection locked="0" hidden="1"/>
    </xf>
    <xf numFmtId="164" fontId="41" fillId="0" borderId="5" xfId="0" applyNumberFormat="1" applyFont="1" applyBorder="1"/>
    <xf numFmtId="0" fontId="41" fillId="0" borderId="0" xfId="0" applyFont="1" applyAlignment="1" applyProtection="1">
      <alignment horizontal="center" vertical="center" wrapText="1"/>
      <protection locked="0" hidden="1"/>
    </xf>
    <xf numFmtId="0" fontId="35" fillId="0" borderId="0" xfId="0" applyFont="1"/>
    <xf numFmtId="0" fontId="41" fillId="0" borderId="0" xfId="0" applyFont="1" applyFill="1" applyAlignment="1" applyProtection="1">
      <alignment horizontal="center"/>
      <protection locked="0" hidden="1"/>
    </xf>
    <xf numFmtId="0" fontId="41" fillId="0" borderId="2" xfId="0" applyFont="1" applyFill="1" applyBorder="1"/>
    <xf numFmtId="0" fontId="41" fillId="0" borderId="0" xfId="0" applyFont="1" applyFill="1" applyProtection="1">
      <protection locked="0" hidden="1"/>
    </xf>
    <xf numFmtId="164" fontId="50" fillId="0" borderId="0" xfId="0" applyNumberFormat="1" applyFont="1" applyFill="1" applyAlignment="1">
      <alignment horizontal="left" vertical="center"/>
    </xf>
    <xf numFmtId="164" fontId="41" fillId="0" borderId="0" xfId="0" applyNumberFormat="1" applyFont="1" applyFill="1" applyAlignment="1">
      <alignment horizontal="center"/>
    </xf>
    <xf numFmtId="0" fontId="45" fillId="0" borderId="0" xfId="0" applyFont="1" applyFill="1"/>
    <xf numFmtId="164" fontId="41" fillId="0" borderId="0" xfId="0" applyNumberFormat="1" applyFont="1" applyAlignment="1">
      <alignment horizontal="center"/>
    </xf>
    <xf numFmtId="0" fontId="41" fillId="2" borderId="0" xfId="0" applyFont="1" applyFill="1" applyProtection="1">
      <protection locked="0" hidden="1"/>
    </xf>
    <xf numFmtId="164" fontId="41" fillId="0" borderId="0" xfId="0" applyNumberFormat="1" applyFont="1" applyProtection="1">
      <protection locked="0" hidden="1"/>
    </xf>
    <xf numFmtId="0" fontId="35" fillId="0" borderId="4" xfId="0" applyFont="1" applyBorder="1" applyProtection="1">
      <protection hidden="1"/>
    </xf>
    <xf numFmtId="0" fontId="35" fillId="0" borderId="4" xfId="0" applyFont="1" applyBorder="1" applyAlignment="1" applyProtection="1">
      <alignment horizontal="center"/>
      <protection hidden="1"/>
    </xf>
    <xf numFmtId="164" fontId="41" fillId="7" borderId="0" xfId="0" applyNumberFormat="1" applyFont="1" applyFill="1"/>
    <xf numFmtId="164" fontId="41" fillId="12" borderId="0" xfId="0" applyNumberFormat="1" applyFont="1" applyFill="1"/>
    <xf numFmtId="164" fontId="41" fillId="12" borderId="1" xfId="0" applyNumberFormat="1" applyFont="1" applyFill="1" applyBorder="1"/>
    <xf numFmtId="164" fontId="41" fillId="12" borderId="5" xfId="0" applyNumberFormat="1" applyFont="1" applyFill="1" applyBorder="1"/>
    <xf numFmtId="164" fontId="50" fillId="12" borderId="0" xfId="0" applyNumberFormat="1" applyFont="1" applyFill="1" applyAlignment="1">
      <alignment vertical="center"/>
    </xf>
    <xf numFmtId="168" fontId="4" fillId="0" borderId="13" xfId="16" applyNumberFormat="1" applyFill="1" applyBorder="1">
      <alignment horizontal="right" vertical="center"/>
    </xf>
    <xf numFmtId="43" fontId="0" fillId="0" borderId="0" xfId="0" applyNumberFormat="1" applyFill="1" applyBorder="1"/>
    <xf numFmtId="43" fontId="0" fillId="9" borderId="0" xfId="0" applyNumberFormat="1" applyFill="1" applyBorder="1"/>
    <xf numFmtId="43" fontId="5" fillId="0" borderId="0" xfId="0" applyNumberFormat="1" applyFont="1" applyBorder="1"/>
    <xf numFmtId="168" fontId="4" fillId="0" borderId="0" xfId="16" applyNumberFormat="1" applyFill="1" applyBorder="1">
      <alignment horizontal="right" vertical="center"/>
    </xf>
    <xf numFmtId="43" fontId="0" fillId="0" borderId="0" xfId="0" applyNumberFormat="1" applyBorder="1"/>
    <xf numFmtId="1" fontId="4" fillId="0" borderId="0" xfId="16" applyNumberFormat="1" applyFill="1" applyBorder="1">
      <alignment horizontal="right" vertical="center"/>
    </xf>
    <xf numFmtId="0" fontId="16" fillId="4" borderId="12" xfId="11" applyFont="1" applyFill="1" applyBorder="1" applyAlignment="1" applyProtection="1">
      <alignment horizontal="left"/>
      <protection locked="0"/>
    </xf>
    <xf numFmtId="0" fontId="57" fillId="4" borderId="12" xfId="4" applyFont="1" applyFill="1" applyBorder="1" applyAlignment="1" applyProtection="1">
      <alignment horizontal="left"/>
      <protection locked="0"/>
    </xf>
    <xf numFmtId="166" fontId="16" fillId="4" borderId="12" xfId="11" applyNumberFormat="1" applyFont="1" applyFill="1" applyBorder="1" applyAlignment="1" applyProtection="1">
      <alignment horizontal="left"/>
      <protection locked="0"/>
    </xf>
    <xf numFmtId="0" fontId="16" fillId="4" borderId="4" xfId="11" applyFont="1" applyFill="1" applyBorder="1" applyAlignment="1" applyProtection="1">
      <alignment horizontal="left"/>
      <protection locked="0"/>
    </xf>
    <xf numFmtId="0" fontId="57" fillId="4" borderId="4" xfId="4" applyFont="1" applyFill="1" applyBorder="1" applyAlignment="1" applyProtection="1">
      <alignment horizontal="left"/>
      <protection locked="0"/>
    </xf>
    <xf numFmtId="166" fontId="16" fillId="4" borderId="4" xfId="11" applyNumberFormat="1" applyFont="1" applyFill="1" applyBorder="1" applyAlignment="1" applyProtection="1">
      <alignment horizontal="left"/>
      <protection locked="0"/>
    </xf>
    <xf numFmtId="0" fontId="41" fillId="12" borderId="0" xfId="0" applyFont="1" applyFill="1" applyAlignment="1" applyProtection="1">
      <alignment horizontal="center"/>
      <protection hidden="1"/>
    </xf>
    <xf numFmtId="0" fontId="56" fillId="0" borderId="0" xfId="0" applyFont="1" applyProtection="1">
      <protection hidden="1"/>
    </xf>
    <xf numFmtId="41" fontId="41" fillId="12" borderId="0" xfId="0" applyNumberFormat="1" applyFont="1" applyFill="1" applyProtection="1">
      <protection hidden="1"/>
    </xf>
    <xf numFmtId="0" fontId="52" fillId="0" borderId="0" xfId="0" applyFont="1" applyFill="1" applyAlignment="1" applyProtection="1">
      <alignment horizontal="left"/>
      <protection locked="0" hidden="1"/>
    </xf>
    <xf numFmtId="0" fontId="41" fillId="0" borderId="0" xfId="0" applyFont="1" applyFill="1" applyAlignment="1">
      <alignment horizontal="center"/>
    </xf>
    <xf numFmtId="0" fontId="47" fillId="0" borderId="0" xfId="0" applyFont="1" applyFill="1" applyAlignment="1">
      <alignment wrapText="1"/>
    </xf>
    <xf numFmtId="0" fontId="41" fillId="0" borderId="2" xfId="0" applyFont="1" applyFill="1" applyBorder="1" applyAlignment="1">
      <alignment horizontal="center"/>
    </xf>
    <xf numFmtId="0" fontId="41" fillId="0" borderId="1" xfId="0" applyFont="1" applyFill="1" applyBorder="1"/>
    <xf numFmtId="0" fontId="37" fillId="0" borderId="14" xfId="0" applyFont="1" applyBorder="1" applyAlignment="1">
      <alignment horizontal="center" wrapText="1"/>
    </xf>
    <xf numFmtId="169" fontId="37" fillId="0" borderId="0" xfId="0" applyNumberFormat="1" applyFont="1" applyAlignment="1">
      <alignment horizontal="center" vertical="center" wrapText="1"/>
    </xf>
    <xf numFmtId="0" fontId="37" fillId="13" borderId="15" xfId="0" applyFont="1" applyFill="1" applyBorder="1" applyAlignment="1">
      <alignment horizontal="center" vertical="center" wrapText="1"/>
    </xf>
    <xf numFmtId="0" fontId="37" fillId="0" borderId="16" xfId="0" applyFont="1" applyBorder="1" applyAlignment="1">
      <alignment wrapText="1"/>
    </xf>
    <xf numFmtId="0" fontId="58" fillId="0" borderId="17"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0" xfId="0" applyFont="1" applyBorder="1" applyAlignment="1">
      <alignment horizontal="left" wrapText="1"/>
    </xf>
    <xf numFmtId="0" fontId="0" fillId="0" borderId="0" xfId="0" applyBorder="1"/>
    <xf numFmtId="165" fontId="16" fillId="4" borderId="4" xfId="11" applyNumberFormat="1" applyFont="1" applyFill="1" applyBorder="1" applyAlignment="1" applyProtection="1">
      <alignment horizontal="left"/>
      <protection locked="0"/>
    </xf>
    <xf numFmtId="0" fontId="40" fillId="0" borderId="10" xfId="2" applyFont="1" applyBorder="1" applyAlignment="1">
      <alignment vertical="top"/>
    </xf>
    <xf numFmtId="0" fontId="60" fillId="14" borderId="0" xfId="0" applyFont="1" applyFill="1" applyProtection="1">
      <protection hidden="1"/>
    </xf>
    <xf numFmtId="0" fontId="54" fillId="0" borderId="0" xfId="0" applyFont="1" applyProtection="1">
      <protection locked="0" hidden="1"/>
    </xf>
    <xf numFmtId="0" fontId="41" fillId="7" borderId="0" xfId="0" applyNumberFormat="1" applyFont="1" applyFill="1"/>
    <xf numFmtId="0" fontId="0" fillId="0" borderId="0" xfId="0"/>
    <xf numFmtId="41" fontId="23" fillId="0" borderId="0" xfId="0" applyNumberFormat="1" applyFont="1" applyFill="1"/>
    <xf numFmtId="0" fontId="0" fillId="0" borderId="0" xfId="0" applyNumberFormat="1" applyFill="1"/>
    <xf numFmtId="0" fontId="41" fillId="7" borderId="0" xfId="0" applyFont="1" applyFill="1" applyAlignment="1"/>
    <xf numFmtId="0" fontId="41" fillId="7" borderId="0" xfId="0" applyFont="1" applyFill="1" applyAlignment="1">
      <alignment horizontal="left"/>
    </xf>
    <xf numFmtId="0" fontId="45" fillId="0" borderId="0" xfId="0" applyFont="1" applyAlignment="1" applyProtection="1">
      <alignment horizontal="center"/>
      <protection locked="0" hidden="1"/>
    </xf>
    <xf numFmtId="0" fontId="45" fillId="0" borderId="0" xfId="0" applyFont="1" applyAlignment="1" applyProtection="1">
      <alignment horizontal="center" vertical="center" wrapText="1"/>
      <protection locked="0" hidden="1"/>
    </xf>
    <xf numFmtId="0" fontId="61" fillId="0" borderId="0" xfId="0" applyFont="1" applyProtection="1">
      <protection hidden="1"/>
    </xf>
    <xf numFmtId="0" fontId="61" fillId="0" borderId="0" xfId="0" applyFont="1" applyFill="1" applyProtection="1">
      <protection hidden="1"/>
    </xf>
    <xf numFmtId="164" fontId="50" fillId="0" borderId="0" xfId="0" applyNumberFormat="1" applyFont="1" applyProtection="1">
      <protection locked="0" hidden="1"/>
    </xf>
    <xf numFmtId="164" fontId="50" fillId="0" borderId="4" xfId="0" applyNumberFormat="1" applyFont="1" applyBorder="1" applyProtection="1">
      <protection locked="0" hidden="1"/>
    </xf>
    <xf numFmtId="0" fontId="62" fillId="0" borderId="0" xfId="0" applyFont="1" applyFill="1"/>
    <xf numFmtId="0" fontId="63" fillId="0" borderId="0" xfId="0" applyFont="1"/>
    <xf numFmtId="0" fontId="3" fillId="0" borderId="0" xfId="0" applyFont="1" applyAlignment="1">
      <alignment horizontal="center"/>
    </xf>
    <xf numFmtId="0" fontId="14" fillId="0" borderId="0" xfId="4" applyFont="1" applyAlignment="1" applyProtection="1">
      <alignment horizontal="left" indent="1"/>
    </xf>
    <xf numFmtId="0" fontId="37" fillId="0" borderId="0" xfId="0" applyFont="1" applyAlignment="1">
      <alignment horizontal="left" vertical="center" wrapText="1"/>
    </xf>
    <xf numFmtId="0" fontId="0" fillId="0" borderId="0" xfId="0"/>
    <xf numFmtId="0" fontId="47" fillId="0" borderId="0" xfId="0" applyFont="1" applyAlignment="1">
      <alignment horizontal="left" vertical="top" wrapText="1"/>
    </xf>
    <xf numFmtId="0" fontId="45" fillId="0" borderId="0" xfId="11" applyFont="1" applyBorder="1" applyAlignment="1" applyProtection="1">
      <alignment horizontal="left" wrapText="1"/>
    </xf>
    <xf numFmtId="0" fontId="59" fillId="0" borderId="0" xfId="11" applyFont="1" applyAlignment="1" applyProtection="1">
      <alignment horizontal="center"/>
      <protection hidden="1"/>
    </xf>
    <xf numFmtId="0" fontId="39" fillId="0" borderId="0" xfId="0" applyFont="1" applyAlignment="1">
      <alignment horizontal="center"/>
    </xf>
    <xf numFmtId="0" fontId="38" fillId="0" borderId="0" xfId="2" applyFont="1" applyBorder="1" applyAlignment="1">
      <alignment horizontal="center" vertical="top"/>
    </xf>
    <xf numFmtId="0" fontId="41" fillId="0" borderId="9" xfId="0" applyFont="1" applyBorder="1" applyAlignment="1" applyProtection="1">
      <alignment horizontal="left" wrapText="1"/>
      <protection hidden="1"/>
    </xf>
    <xf numFmtId="0" fontId="41" fillId="0" borderId="10" xfId="0" applyFont="1" applyBorder="1" applyAlignment="1" applyProtection="1">
      <alignment horizontal="left" wrapText="1"/>
      <protection hidden="1"/>
    </xf>
    <xf numFmtId="0" fontId="41" fillId="0" borderId="11" xfId="0" applyFont="1" applyBorder="1" applyAlignment="1" applyProtection="1">
      <alignment horizontal="left" wrapText="1"/>
      <protection hidden="1"/>
    </xf>
    <xf numFmtId="0" fontId="41" fillId="0" borderId="0" xfId="0" applyFont="1" applyAlignment="1">
      <alignment horizontal="left" wrapText="1"/>
    </xf>
    <xf numFmtId="0" fontId="41" fillId="0" borderId="2" xfId="0" applyFont="1" applyBorder="1" applyAlignment="1">
      <alignment horizontal="left" wrapText="1"/>
    </xf>
    <xf numFmtId="0" fontId="41" fillId="0" borderId="0" xfId="0" applyFont="1" applyBorder="1" applyAlignment="1">
      <alignment horizontal="left" wrapText="1"/>
    </xf>
    <xf numFmtId="0" fontId="41" fillId="0" borderId="1" xfId="0" applyFont="1" applyBorder="1" applyAlignment="1">
      <alignment horizontal="left" wrapText="1"/>
    </xf>
    <xf numFmtId="0" fontId="41" fillId="0" borderId="2" xfId="0" applyFont="1" applyBorder="1" applyAlignment="1" applyProtection="1">
      <alignment horizontal="left" wrapText="1"/>
      <protection hidden="1"/>
    </xf>
    <xf numFmtId="0" fontId="41" fillId="0" borderId="0" xfId="0" applyFont="1" applyBorder="1" applyAlignment="1" applyProtection="1">
      <alignment horizontal="left" wrapText="1"/>
      <protection hidden="1"/>
    </xf>
    <xf numFmtId="0" fontId="41" fillId="0" borderId="1" xfId="0" applyFont="1" applyBorder="1" applyAlignment="1" applyProtection="1">
      <alignment horizontal="left" wrapText="1"/>
      <protection hidden="1"/>
    </xf>
    <xf numFmtId="0" fontId="50" fillId="2" borderId="2" xfId="0" applyFont="1" applyFill="1" applyBorder="1" applyAlignment="1">
      <alignment horizontal="center"/>
    </xf>
    <xf numFmtId="0" fontId="50" fillId="2" borderId="0" xfId="0" applyFont="1" applyFill="1" applyAlignment="1">
      <alignment horizontal="center"/>
    </xf>
    <xf numFmtId="164" fontId="41" fillId="4" borderId="0" xfId="0" applyNumberFormat="1" applyFont="1" applyFill="1" applyAlignment="1">
      <alignment horizontal="center"/>
    </xf>
    <xf numFmtId="0" fontId="41" fillId="4" borderId="0" xfId="0" applyNumberFormat="1" applyFont="1" applyFill="1" applyAlignment="1" applyProtection="1">
      <alignment horizontal="left"/>
      <protection locked="0"/>
    </xf>
    <xf numFmtId="0" fontId="41" fillId="0" borderId="0" xfId="0" applyFont="1" applyAlignment="1" applyProtection="1">
      <alignment horizontal="left" wrapText="1"/>
      <protection hidden="1"/>
    </xf>
    <xf numFmtId="0" fontId="41" fillId="7" borderId="0" xfId="0" applyNumberFormat="1" applyFont="1" applyFill="1" applyAlignment="1" applyProtection="1">
      <alignment horizontal="left"/>
      <protection locked="0"/>
    </xf>
    <xf numFmtId="0" fontId="47" fillId="0" borderId="0" xfId="0" applyFont="1" applyFill="1" applyAlignment="1">
      <alignment wrapText="1"/>
    </xf>
    <xf numFmtId="0" fontId="47" fillId="9" borderId="0" xfId="0" applyFont="1" applyFill="1" applyAlignment="1">
      <alignment wrapText="1"/>
    </xf>
    <xf numFmtId="0" fontId="50" fillId="0" borderId="0" xfId="0" applyFont="1" applyAlignment="1" applyProtection="1">
      <alignment horizontal="center"/>
      <protection locked="0" hidden="1"/>
    </xf>
    <xf numFmtId="0" fontId="54" fillId="9" borderId="0" xfId="0" applyFont="1" applyFill="1" applyAlignment="1">
      <alignment wrapText="1"/>
    </xf>
    <xf numFmtId="0" fontId="37" fillId="0" borderId="0" xfId="0" applyFont="1" applyAlignment="1" applyProtection="1">
      <alignment vertical="top" wrapText="1"/>
    </xf>
    <xf numFmtId="0" fontId="0" fillId="0" borderId="0" xfId="0" applyProtection="1"/>
    <xf numFmtId="0" fontId="37" fillId="0" borderId="0" xfId="0" applyFont="1" applyAlignment="1">
      <alignment horizontal="right" wrapText="1"/>
    </xf>
    <xf numFmtId="0" fontId="47" fillId="0" borderId="0" xfId="0" applyFont="1" applyAlignment="1">
      <alignment horizontal="center" vertical="center" wrapText="1"/>
    </xf>
  </cellXfs>
  <cellStyles count="19">
    <cellStyle name="Comma" xfId="13" builtinId="3"/>
    <cellStyle name="Hyperlink" xfId="4" builtinId="8"/>
    <cellStyle name="Normal" xfId="0" builtinId="0"/>
    <cellStyle name="Normal 2" xfId="2" xr:uid="{00000000-0005-0000-0000-000003000000}"/>
    <cellStyle name="Normal 2 126" xfId="9" xr:uid="{00000000-0005-0000-0000-000004000000}"/>
    <cellStyle name="Normal 2 2 2" xfId="11" xr:uid="{00000000-0005-0000-0000-000005000000}"/>
    <cellStyle name="Normal 2 2 3" xfId="8" xr:uid="{00000000-0005-0000-0000-000006000000}"/>
    <cellStyle name="Normal 264" xfId="10" xr:uid="{00000000-0005-0000-0000-000007000000}"/>
    <cellStyle name="Normal 3" xfId="3" xr:uid="{00000000-0005-0000-0000-000008000000}"/>
    <cellStyle name="Normal 3 2" xfId="6" xr:uid="{00000000-0005-0000-0000-000009000000}"/>
    <cellStyle name="Normal 4" xfId="7" xr:uid="{00000000-0005-0000-0000-00000A000000}"/>
    <cellStyle name="Normal 4 2" xfId="18" xr:uid="{CBBBDA8E-B6AC-465C-A1AF-BF03FB3017D4}"/>
    <cellStyle name="Normal 5" xfId="5" xr:uid="{00000000-0005-0000-0000-00000B000000}"/>
    <cellStyle name="Normal 6" xfId="12" xr:uid="{00000000-0005-0000-0000-00000C000000}"/>
    <cellStyle name="Normal 9" xfId="14" xr:uid="{5746503E-EDC6-4414-9A41-A09E5B682875}"/>
    <cellStyle name="SAPBEXaggData" xfId="1" xr:uid="{00000000-0005-0000-0000-00000D000000}"/>
    <cellStyle name="SAPBEXaggItem" xfId="17" xr:uid="{CF209293-46A1-4400-9F32-A6A3F262AE29}"/>
    <cellStyle name="SAPBEXstdData" xfId="16" xr:uid="{863D3196-921C-4E8E-A8B3-0E39EEB48103}"/>
    <cellStyle name="SAPBEXstdItem" xfId="15" xr:uid="{909B6B47-D49A-43F7-AC3C-6CD40E0D7B57}"/>
  </cellStyles>
  <dxfs count="39">
    <dxf>
      <font>
        <color rgb="FF000000"/>
      </font>
      <fill>
        <patternFill patternType="solid">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theme="4" tint="0.59996337778862885"/>
        </patternFill>
      </fill>
    </dxf>
    <dxf>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933450</xdr:colOff>
      <xdr:row>1</xdr:row>
      <xdr:rowOff>19049</xdr:rowOff>
    </xdr:from>
    <xdr:to>
      <xdr:col>10</xdr:col>
      <xdr:colOff>1076325</xdr:colOff>
      <xdr:row>4</xdr:row>
      <xdr:rowOff>85725</xdr:rowOff>
    </xdr:to>
    <xdr:sp macro="" textlink="">
      <xdr:nvSpPr>
        <xdr:cNvPr id="5" name="TextBox 4">
          <a:extLst>
            <a:ext uri="{FF2B5EF4-FFF2-40B4-BE49-F238E27FC236}">
              <a16:creationId xmlns:a16="http://schemas.microsoft.com/office/drawing/2014/main" id="{39A3BD0C-B93F-7318-3E33-9FA7B4DE1FAF}"/>
            </a:ext>
          </a:extLst>
        </xdr:cNvPr>
        <xdr:cNvSpPr txBox="1"/>
      </xdr:nvSpPr>
      <xdr:spPr>
        <a:xfrm rot="10800000" flipV="1">
          <a:off x="9391650" y="209549"/>
          <a:ext cx="3810000" cy="638176"/>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Section 1- </a:t>
          </a:r>
          <a:r>
            <a:rPr lang="en-US" sz="1100">
              <a:solidFill>
                <a:srgbClr val="FF0000"/>
              </a:solidFill>
            </a:rPr>
            <a:t>Other</a:t>
          </a:r>
          <a:r>
            <a:rPr lang="en-US" sz="1100" baseline="0">
              <a:solidFill>
                <a:srgbClr val="FF0000"/>
              </a:solidFill>
            </a:rPr>
            <a:t> Receivables recorded in SCEIS.</a:t>
          </a:r>
        </a:p>
        <a:p>
          <a:r>
            <a:rPr lang="en-US" sz="1100" b="1" baseline="0">
              <a:solidFill>
                <a:srgbClr val="FF0000"/>
              </a:solidFill>
            </a:rPr>
            <a:t>Section 2- </a:t>
          </a:r>
          <a:r>
            <a:rPr lang="en-US" sz="1100" baseline="0">
              <a:solidFill>
                <a:srgbClr val="FF0000"/>
              </a:solidFill>
            </a:rPr>
            <a:t>at the bottom is for you to record Other Receivables NOT in SCEIS.</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552449</xdr:colOff>
      <xdr:row>18</xdr:row>
      <xdr:rowOff>44690</xdr:rowOff>
    </xdr:from>
    <xdr:to>
      <xdr:col>34</xdr:col>
      <xdr:colOff>120895</xdr:colOff>
      <xdr:row>34</xdr:row>
      <xdr:rowOff>16449</xdr:rowOff>
    </xdr:to>
    <xdr:pic>
      <xdr:nvPicPr>
        <xdr:cNvPr id="5" name="Picture 4">
          <a:extLst>
            <a:ext uri="{FF2B5EF4-FFF2-40B4-BE49-F238E27FC236}">
              <a16:creationId xmlns:a16="http://schemas.microsoft.com/office/drawing/2014/main" id="{38A05E2B-7ABB-4AFC-75E9-C37E95880573}"/>
            </a:ext>
          </a:extLst>
        </xdr:cNvPr>
        <xdr:cNvPicPr>
          <a:picLocks noChangeAspect="1"/>
        </xdr:cNvPicPr>
      </xdr:nvPicPr>
      <xdr:blipFill>
        <a:blip xmlns:r="http://schemas.openxmlformats.org/officeDocument/2006/relationships" r:embed="rId1"/>
        <a:stretch>
          <a:fillRect/>
        </a:stretch>
      </xdr:blipFill>
      <xdr:spPr>
        <a:xfrm>
          <a:off x="22374224" y="3473690"/>
          <a:ext cx="4445246" cy="3019759"/>
        </a:xfrm>
        <a:prstGeom prst="rect">
          <a:avLst/>
        </a:prstGeom>
      </xdr:spPr>
    </xdr:pic>
    <xdr:clientData/>
  </xdr:twoCellAnchor>
  <xdr:twoCellAnchor editAs="oneCell">
    <xdr:from>
      <xdr:col>13</xdr:col>
      <xdr:colOff>333375</xdr:colOff>
      <xdr:row>0</xdr:row>
      <xdr:rowOff>133351</xdr:rowOff>
    </xdr:from>
    <xdr:to>
      <xdr:col>20</xdr:col>
      <xdr:colOff>0</xdr:colOff>
      <xdr:row>12</xdr:row>
      <xdr:rowOff>3335</xdr:rowOff>
    </xdr:to>
    <xdr:pic>
      <xdr:nvPicPr>
        <xdr:cNvPr id="4" name="Picture 3">
          <a:extLst>
            <a:ext uri="{FF2B5EF4-FFF2-40B4-BE49-F238E27FC236}">
              <a16:creationId xmlns:a16="http://schemas.microsoft.com/office/drawing/2014/main" id="{D46B236A-532C-03B2-70FA-A6231A27CD54}"/>
            </a:ext>
          </a:extLst>
        </xdr:cNvPr>
        <xdr:cNvPicPr>
          <a:picLocks noChangeAspect="1"/>
        </xdr:cNvPicPr>
      </xdr:nvPicPr>
      <xdr:blipFill>
        <a:blip xmlns:r="http://schemas.openxmlformats.org/officeDocument/2006/relationships" r:embed="rId2"/>
        <a:stretch>
          <a:fillRect/>
        </a:stretch>
      </xdr:blipFill>
      <xdr:spPr>
        <a:xfrm>
          <a:off x="14230350" y="133351"/>
          <a:ext cx="3933825" cy="2163604"/>
        </a:xfrm>
        <a:prstGeom prst="rect">
          <a:avLst/>
        </a:prstGeom>
      </xdr:spPr>
    </xdr:pic>
    <xdr:clientData/>
  </xdr:twoCellAnchor>
  <xdr:twoCellAnchor editAs="oneCell">
    <xdr:from>
      <xdr:col>12</xdr:col>
      <xdr:colOff>495300</xdr:colOff>
      <xdr:row>16</xdr:row>
      <xdr:rowOff>47625</xdr:rowOff>
    </xdr:from>
    <xdr:to>
      <xdr:col>26</xdr:col>
      <xdr:colOff>468885</xdr:colOff>
      <xdr:row>35</xdr:row>
      <xdr:rowOff>94277</xdr:rowOff>
    </xdr:to>
    <xdr:pic>
      <xdr:nvPicPr>
        <xdr:cNvPr id="3" name="Picture 2">
          <a:extLst>
            <a:ext uri="{FF2B5EF4-FFF2-40B4-BE49-F238E27FC236}">
              <a16:creationId xmlns:a16="http://schemas.microsoft.com/office/drawing/2014/main" id="{AC48F7AA-8AC8-5DDE-1FD5-2D2CE8B3D2CA}"/>
            </a:ext>
          </a:extLst>
        </xdr:cNvPr>
        <xdr:cNvPicPr>
          <a:picLocks noChangeAspect="1"/>
        </xdr:cNvPicPr>
      </xdr:nvPicPr>
      <xdr:blipFill>
        <a:blip xmlns:r="http://schemas.openxmlformats.org/officeDocument/2006/relationships" r:embed="rId3"/>
        <a:stretch>
          <a:fillRect/>
        </a:stretch>
      </xdr:blipFill>
      <xdr:spPr>
        <a:xfrm>
          <a:off x="13782675" y="3095625"/>
          <a:ext cx="8507985" cy="36661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FR/FY17/Reporting%20Packages/Agency%20year%20end%20packets/SEC_3-04_Other_Receivables_Forms_FY17-%20Due%20date%208-11-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ignature Page"/>
      <sheetName val="3.04.1 "/>
      <sheetName val="3.04.1"/>
      <sheetName val="Reviewer Checklist"/>
    </sheetNames>
    <sheetDataSet>
      <sheetData sheetId="0" refreshError="1"/>
      <sheetData sheetId="1" refreshError="1"/>
      <sheetData sheetId="2">
        <row r="3">
          <cell r="H3">
            <v>2017</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FR@cg.sc.gov?subject=Package%203.04%20-%20Receivables%20from%20(Replace%20with%20Agency%20Co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68"/>
  <sheetViews>
    <sheetView workbookViewId="0">
      <selection activeCell="F17" sqref="F17"/>
    </sheetView>
  </sheetViews>
  <sheetFormatPr defaultColWidth="9.140625" defaultRowHeight="15.75" x14ac:dyDescent="0.25"/>
  <cols>
    <col min="1" max="1" width="3.7109375" style="16" customWidth="1"/>
    <col min="2" max="2" width="9.28515625" style="16" customWidth="1"/>
    <col min="3" max="3" width="11.85546875" style="16" customWidth="1"/>
    <col min="4" max="4" width="9.28515625" style="18" customWidth="1"/>
    <col min="5" max="8" width="9.28515625" style="16" customWidth="1"/>
    <col min="9" max="10" width="9.140625" style="16"/>
    <col min="11" max="11" width="5.7109375" style="16" customWidth="1"/>
    <col min="12" max="12" width="6.7109375" style="16" customWidth="1"/>
    <col min="13" max="13" width="1.28515625" style="16" customWidth="1"/>
    <col min="14" max="16384" width="9.140625" style="16"/>
  </cols>
  <sheetData>
    <row r="1" spans="1:12" x14ac:dyDescent="0.25">
      <c r="A1" s="288" t="s">
        <v>21</v>
      </c>
      <c r="B1" s="288"/>
      <c r="C1" s="288"/>
      <c r="D1" s="288"/>
      <c r="E1" s="288"/>
      <c r="F1" s="288"/>
      <c r="G1" s="288"/>
      <c r="H1" s="288"/>
      <c r="I1" s="288"/>
      <c r="J1" s="288"/>
      <c r="K1" s="288"/>
      <c r="L1" s="288"/>
    </row>
    <row r="2" spans="1:12" x14ac:dyDescent="0.25">
      <c r="A2" s="288" t="s">
        <v>22</v>
      </c>
      <c r="B2" s="288"/>
      <c r="C2" s="288"/>
      <c r="D2" s="288"/>
      <c r="E2" s="288"/>
      <c r="F2" s="288"/>
      <c r="G2" s="288"/>
      <c r="H2" s="288"/>
      <c r="I2" s="288"/>
      <c r="J2" s="288"/>
      <c r="K2" s="288"/>
      <c r="L2" s="288"/>
    </row>
    <row r="3" spans="1:12" x14ac:dyDescent="0.25">
      <c r="A3" s="288" t="str">
        <f>CONCATENATE("Fiscal Year ",TEXT(duedate,"yyyy"))</f>
        <v>Fiscal Year 2025</v>
      </c>
      <c r="B3" s="288"/>
      <c r="C3" s="288"/>
      <c r="D3" s="288"/>
      <c r="E3" s="288"/>
      <c r="F3" s="288"/>
      <c r="G3" s="288"/>
      <c r="H3" s="288"/>
      <c r="I3" s="288"/>
      <c r="J3" s="288"/>
      <c r="K3" s="288"/>
      <c r="L3" s="288"/>
    </row>
    <row r="4" spans="1:12" s="77" customFormat="1" x14ac:dyDescent="0.25">
      <c r="A4" s="63" t="s">
        <v>268</v>
      </c>
      <c r="B4" s="63"/>
      <c r="C4" s="65">
        <v>45877</v>
      </c>
      <c r="D4" s="64"/>
      <c r="E4" s="63"/>
      <c r="F4" s="63"/>
      <c r="G4" s="63"/>
      <c r="H4" s="63"/>
      <c r="I4" s="63"/>
      <c r="J4" s="63"/>
      <c r="K4" s="63"/>
      <c r="L4" s="63"/>
    </row>
    <row r="5" spans="1:12" s="14" customFormat="1" ht="12.75" x14ac:dyDescent="0.2">
      <c r="A5" s="21" t="s">
        <v>167</v>
      </c>
      <c r="B5" s="22"/>
      <c r="C5" s="22"/>
      <c r="D5" s="23"/>
      <c r="E5" s="22"/>
    </row>
    <row r="6" spans="1:12" s="14" customFormat="1" ht="15.75" customHeight="1" x14ac:dyDescent="0.2">
      <c r="A6" s="22" t="s">
        <v>168</v>
      </c>
      <c r="B6" s="22"/>
      <c r="C6" s="22"/>
      <c r="D6" s="23"/>
      <c r="E6" s="22"/>
    </row>
    <row r="7" spans="1:12" s="14" customFormat="1" ht="12.75" x14ac:dyDescent="0.2">
      <c r="A7" s="22" t="s">
        <v>169</v>
      </c>
      <c r="B7" s="23"/>
      <c r="C7" s="22"/>
      <c r="D7" s="23"/>
      <c r="E7" s="22"/>
    </row>
    <row r="8" spans="1:12" s="14" customFormat="1" ht="3.95" customHeight="1" x14ac:dyDescent="0.2">
      <c r="A8" s="22"/>
      <c r="B8" s="23"/>
      <c r="C8" s="22"/>
      <c r="D8" s="23"/>
      <c r="E8" s="22"/>
    </row>
    <row r="9" spans="1:12" s="14" customFormat="1" ht="12.75" x14ac:dyDescent="0.2">
      <c r="A9" s="22" t="s">
        <v>170</v>
      </c>
      <c r="B9" s="22"/>
      <c r="C9" s="22"/>
      <c r="D9" s="23"/>
      <c r="E9" s="22"/>
    </row>
    <row r="10" spans="1:12" s="14" customFormat="1" ht="12.75" x14ac:dyDescent="0.2">
      <c r="A10" s="22" t="s">
        <v>171</v>
      </c>
      <c r="B10" s="22"/>
      <c r="C10" s="22"/>
      <c r="D10" s="24"/>
      <c r="E10" s="22"/>
    </row>
    <row r="11" spans="1:12" s="14" customFormat="1" ht="3.95" customHeight="1" x14ac:dyDescent="0.2">
      <c r="A11" s="22"/>
      <c r="B11" s="22"/>
      <c r="C11" s="22"/>
      <c r="D11" s="24"/>
      <c r="E11" s="22"/>
    </row>
    <row r="12" spans="1:12" s="14" customFormat="1" ht="12.75" x14ac:dyDescent="0.2">
      <c r="A12" s="22" t="s">
        <v>172</v>
      </c>
      <c r="B12" s="22"/>
      <c r="C12" s="22"/>
      <c r="D12" s="24"/>
      <c r="E12" s="22"/>
    </row>
    <row r="13" spans="1:12" s="14" customFormat="1" ht="12.75" x14ac:dyDescent="0.2">
      <c r="A13" s="22" t="s">
        <v>173</v>
      </c>
      <c r="B13" s="22"/>
      <c r="C13" s="22"/>
      <c r="D13" s="23"/>
      <c r="E13" s="22"/>
    </row>
    <row r="14" spans="1:12" s="14" customFormat="1" ht="12.75" x14ac:dyDescent="0.2">
      <c r="A14" s="22"/>
      <c r="B14" s="22"/>
      <c r="C14" s="22"/>
      <c r="D14" s="23"/>
      <c r="E14" s="22"/>
    </row>
    <row r="15" spans="1:12" s="14" customFormat="1" ht="15.75" customHeight="1" x14ac:dyDescent="0.2">
      <c r="A15" s="44" t="s">
        <v>174</v>
      </c>
      <c r="C15" s="25"/>
      <c r="D15" s="25"/>
      <c r="E15" s="25"/>
    </row>
    <row r="16" spans="1:12" s="14" customFormat="1" ht="12.75" x14ac:dyDescent="0.2">
      <c r="A16" s="78" t="s">
        <v>404</v>
      </c>
      <c r="D16" s="17"/>
    </row>
    <row r="17" spans="1:12" s="14" customFormat="1" ht="12.75" x14ac:dyDescent="0.2">
      <c r="A17" s="26" t="s">
        <v>175</v>
      </c>
      <c r="B17" s="22"/>
      <c r="C17" s="22"/>
      <c r="D17" s="23"/>
      <c r="E17" s="22"/>
    </row>
    <row r="18" spans="1:12" s="14" customFormat="1" ht="12.75" x14ac:dyDescent="0.2">
      <c r="A18" s="27" t="s">
        <v>176</v>
      </c>
      <c r="C18" s="22"/>
      <c r="D18" s="23"/>
      <c r="E18" s="22"/>
    </row>
    <row r="19" spans="1:12" s="14" customFormat="1" ht="12.75" x14ac:dyDescent="0.2">
      <c r="A19" s="28" t="s">
        <v>244</v>
      </c>
      <c r="C19" s="22"/>
      <c r="D19" s="23"/>
      <c r="E19" s="22"/>
    </row>
    <row r="20" spans="1:12" s="14" customFormat="1" ht="12.75" x14ac:dyDescent="0.2">
      <c r="A20" s="29" t="s">
        <v>177</v>
      </c>
      <c r="C20" s="22"/>
      <c r="D20" s="23"/>
      <c r="E20" s="22"/>
    </row>
    <row r="21" spans="1:12" s="14" customFormat="1" ht="12.75" x14ac:dyDescent="0.2">
      <c r="A21" s="30" t="s">
        <v>178</v>
      </c>
      <c r="C21" s="22"/>
      <c r="D21" s="23"/>
      <c r="E21" s="22"/>
    </row>
    <row r="22" spans="1:12" s="14" customFormat="1" ht="12.75" x14ac:dyDescent="0.2">
      <c r="A22" s="31" t="s">
        <v>179</v>
      </c>
      <c r="B22" s="19"/>
      <c r="D22" s="17"/>
    </row>
    <row r="23" spans="1:12" s="14" customFormat="1" ht="12.75" x14ac:dyDescent="0.2">
      <c r="A23" s="32" t="s">
        <v>180</v>
      </c>
      <c r="D23" s="17"/>
    </row>
    <row r="24" spans="1:12" s="14" customFormat="1" ht="12.75" x14ac:dyDescent="0.2">
      <c r="A24" s="33" t="s">
        <v>181</v>
      </c>
      <c r="D24" s="17"/>
    </row>
    <row r="25" spans="1:12" s="14" customFormat="1" ht="12.75" x14ac:dyDescent="0.2">
      <c r="A25" s="34" t="s">
        <v>182</v>
      </c>
      <c r="D25" s="17"/>
    </row>
    <row r="26" spans="1:12" s="14" customFormat="1" ht="12.75" x14ac:dyDescent="0.2">
      <c r="A26" s="27" t="s">
        <v>183</v>
      </c>
      <c r="D26" s="17"/>
    </row>
    <row r="27" spans="1:12" s="14" customFormat="1" ht="12.75" x14ac:dyDescent="0.2">
      <c r="A27" s="35" t="s">
        <v>184</v>
      </c>
    </row>
    <row r="28" spans="1:12" s="14" customFormat="1" ht="12.75" x14ac:dyDescent="0.2">
      <c r="A28" s="36" t="s">
        <v>185</v>
      </c>
    </row>
    <row r="29" spans="1:12" s="14" customFormat="1" ht="12.75" x14ac:dyDescent="0.2">
      <c r="A29" s="289" t="s">
        <v>369</v>
      </c>
      <c r="B29" s="289"/>
      <c r="C29" s="289"/>
      <c r="D29" s="289"/>
      <c r="E29" s="289"/>
      <c r="F29" s="289"/>
      <c r="G29" s="289"/>
      <c r="H29" s="289"/>
      <c r="I29" s="289"/>
      <c r="J29" s="289"/>
      <c r="K29" s="289"/>
      <c r="L29" s="289"/>
    </row>
    <row r="30" spans="1:12" s="14" customFormat="1" ht="12.75" x14ac:dyDescent="0.2">
      <c r="A30" s="34" t="s">
        <v>186</v>
      </c>
      <c r="D30" s="17"/>
    </row>
    <row r="31" spans="1:12" s="14" customFormat="1" ht="12.75" x14ac:dyDescent="0.2">
      <c r="A31" s="27" t="s">
        <v>187</v>
      </c>
      <c r="D31" s="17"/>
    </row>
    <row r="32" spans="1:12" s="14" customFormat="1" ht="12.75" x14ac:dyDescent="0.2">
      <c r="A32" s="27"/>
      <c r="D32" s="17"/>
    </row>
    <row r="33" spans="1:9" s="14" customFormat="1" ht="12.75" x14ac:dyDescent="0.2">
      <c r="A33" s="45" t="s">
        <v>243</v>
      </c>
      <c r="D33" s="17"/>
      <c r="G33" s="43"/>
      <c r="H33" s="43"/>
      <c r="I33" s="43"/>
    </row>
    <row r="34" spans="1:9" s="14" customFormat="1" ht="12.75" x14ac:dyDescent="0.2">
      <c r="A34" s="13" t="s">
        <v>203</v>
      </c>
      <c r="D34" s="17"/>
    </row>
    <row r="35" spans="1:9" s="14" customFormat="1" ht="12.75" x14ac:dyDescent="0.2">
      <c r="A35" s="13" t="s">
        <v>204</v>
      </c>
      <c r="D35" s="17"/>
    </row>
    <row r="36" spans="1:9" s="14" customFormat="1" ht="12.75" x14ac:dyDescent="0.2">
      <c r="A36" s="13" t="s">
        <v>205</v>
      </c>
      <c r="D36" s="17"/>
    </row>
    <row r="37" spans="1:9" ht="15.6" customHeight="1" x14ac:dyDescent="0.25"/>
    <row r="38" spans="1:9" s="14" customFormat="1" ht="12.75" x14ac:dyDescent="0.2">
      <c r="A38" s="44" t="s">
        <v>242</v>
      </c>
      <c r="B38" s="37"/>
      <c r="D38" s="17"/>
      <c r="G38" s="38"/>
      <c r="H38" s="38"/>
      <c r="I38" s="38"/>
    </row>
    <row r="39" spans="1:9" s="14" customFormat="1" ht="12.75" x14ac:dyDescent="0.2">
      <c r="A39" s="13" t="s">
        <v>370</v>
      </c>
      <c r="D39" s="17"/>
    </row>
    <row r="40" spans="1:9" s="14" customFormat="1" ht="12.75" x14ac:dyDescent="0.2">
      <c r="A40" s="13" t="s">
        <v>189</v>
      </c>
      <c r="D40" s="17"/>
    </row>
    <row r="41" spans="1:9" s="14" customFormat="1" ht="12.75" x14ac:dyDescent="0.2">
      <c r="A41" s="13"/>
      <c r="D41" s="17"/>
    </row>
    <row r="42" spans="1:9" s="14" customFormat="1" ht="12.75" x14ac:dyDescent="0.2">
      <c r="A42" s="79" t="s">
        <v>686</v>
      </c>
      <c r="C42" s="80"/>
      <c r="D42" s="80"/>
      <c r="E42" s="80"/>
      <c r="H42" s="38"/>
    </row>
    <row r="43" spans="1:9" s="14" customFormat="1" ht="12.75" x14ac:dyDescent="0.2">
      <c r="A43" s="34" t="s">
        <v>250</v>
      </c>
      <c r="D43" s="17"/>
    </row>
    <row r="44" spans="1:9" s="14" customFormat="1" ht="12.75" x14ac:dyDescent="0.2">
      <c r="A44" s="14" t="s">
        <v>251</v>
      </c>
      <c r="D44" s="17"/>
    </row>
    <row r="45" spans="1:9" s="14" customFormat="1" ht="12.75" x14ac:dyDescent="0.2">
      <c r="A45" s="14" t="s">
        <v>252</v>
      </c>
      <c r="D45" s="17"/>
    </row>
    <row r="46" spans="1:9" s="14" customFormat="1" ht="12.75" x14ac:dyDescent="0.2">
      <c r="A46" s="34" t="s">
        <v>371</v>
      </c>
      <c r="B46" s="34"/>
      <c r="D46" s="17"/>
    </row>
    <row r="47" spans="1:9" s="14" customFormat="1" ht="12.75" x14ac:dyDescent="0.2">
      <c r="A47" s="78" t="s">
        <v>246</v>
      </c>
      <c r="B47" s="34"/>
      <c r="D47" s="17"/>
    </row>
    <row r="48" spans="1:9" s="14" customFormat="1" ht="12.75" x14ac:dyDescent="0.2">
      <c r="A48" s="78" t="s">
        <v>405</v>
      </c>
      <c r="B48" s="34"/>
      <c r="D48" s="17"/>
    </row>
    <row r="49" spans="1:4" s="14" customFormat="1" ht="12.75" x14ac:dyDescent="0.2">
      <c r="A49" s="34" t="s">
        <v>372</v>
      </c>
      <c r="B49" s="34"/>
      <c r="D49" s="17"/>
    </row>
    <row r="50" spans="1:4" s="14" customFormat="1" ht="12.75" x14ac:dyDescent="0.2">
      <c r="A50" s="78" t="s">
        <v>373</v>
      </c>
      <c r="B50" s="34"/>
      <c r="D50" s="17"/>
    </row>
    <row r="51" spans="1:4" s="14" customFormat="1" ht="12.75" x14ac:dyDescent="0.2">
      <c r="A51" s="78" t="s">
        <v>374</v>
      </c>
      <c r="B51" s="34"/>
      <c r="D51" s="17"/>
    </row>
    <row r="52" spans="1:4" s="14" customFormat="1" ht="12.75" x14ac:dyDescent="0.2">
      <c r="A52" s="34" t="s">
        <v>190</v>
      </c>
      <c r="D52" s="17"/>
    </row>
    <row r="53" spans="1:4" s="14" customFormat="1" ht="12.75" x14ac:dyDescent="0.2">
      <c r="A53" s="34" t="s">
        <v>191</v>
      </c>
      <c r="D53" s="17"/>
    </row>
    <row r="54" spans="1:4" s="14" customFormat="1" ht="12.75" x14ac:dyDescent="0.2">
      <c r="A54" s="81" t="s">
        <v>192</v>
      </c>
      <c r="D54" s="17"/>
    </row>
    <row r="55" spans="1:4" s="14" customFormat="1" ht="12.75" x14ac:dyDescent="0.2">
      <c r="A55" s="28" t="s">
        <v>193</v>
      </c>
      <c r="D55" s="17"/>
    </row>
    <row r="56" spans="1:4" ht="15.6" customHeight="1" x14ac:dyDescent="0.25">
      <c r="A56" s="34" t="s">
        <v>375</v>
      </c>
      <c r="B56" s="14"/>
    </row>
    <row r="57" spans="1:4" ht="15.6" customHeight="1" x14ac:dyDescent="0.25">
      <c r="A57" s="28" t="s">
        <v>376</v>
      </c>
      <c r="B57" s="14"/>
    </row>
    <row r="58" spans="1:4" ht="15.6" customHeight="1" x14ac:dyDescent="0.25">
      <c r="A58" s="28"/>
      <c r="B58" s="14"/>
      <c r="C58" s="76" t="s">
        <v>377</v>
      </c>
    </row>
    <row r="59" spans="1:4" ht="15.6" customHeight="1" x14ac:dyDescent="0.25">
      <c r="A59" s="14"/>
      <c r="B59" s="14"/>
      <c r="C59" s="76" t="s">
        <v>194</v>
      </c>
    </row>
    <row r="60" spans="1:4" ht="15.6" customHeight="1" x14ac:dyDescent="0.25">
      <c r="A60" s="14"/>
      <c r="B60" s="14"/>
      <c r="C60" s="76" t="s">
        <v>195</v>
      </c>
    </row>
    <row r="61" spans="1:4" ht="15.6" customHeight="1" x14ac:dyDescent="0.25">
      <c r="A61" s="28"/>
      <c r="B61" s="14"/>
      <c r="C61" s="76" t="s">
        <v>196</v>
      </c>
    </row>
    <row r="62" spans="1:4" ht="15.6" customHeight="1" x14ac:dyDescent="0.25">
      <c r="A62" s="14"/>
      <c r="B62" s="14"/>
      <c r="C62" s="76" t="s">
        <v>197</v>
      </c>
    </row>
    <row r="63" spans="1:4" ht="15.6" customHeight="1" x14ac:dyDescent="0.25">
      <c r="A63" s="14"/>
      <c r="B63" s="14"/>
      <c r="C63" s="76" t="s">
        <v>198</v>
      </c>
    </row>
    <row r="64" spans="1:4" ht="15.6" customHeight="1" x14ac:dyDescent="0.25">
      <c r="A64" s="14"/>
      <c r="B64" s="14"/>
      <c r="C64" s="76" t="s">
        <v>199</v>
      </c>
    </row>
    <row r="65" spans="1:2" ht="15.6" customHeight="1" x14ac:dyDescent="0.25">
      <c r="A65" s="34" t="s">
        <v>378</v>
      </c>
      <c r="B65" s="14"/>
    </row>
    <row r="66" spans="1:2" ht="15.6" customHeight="1" x14ac:dyDescent="0.25">
      <c r="A66" s="34" t="s">
        <v>200</v>
      </c>
      <c r="B66" s="14"/>
    </row>
    <row r="67" spans="1:2" ht="15.6" customHeight="1" x14ac:dyDescent="0.25">
      <c r="A67" s="28" t="s">
        <v>201</v>
      </c>
      <c r="B67" s="14"/>
    </row>
    <row r="68" spans="1:2" ht="15.6" customHeight="1" x14ac:dyDescent="0.25">
      <c r="A68" s="28" t="s">
        <v>202</v>
      </c>
      <c r="B68" s="14"/>
    </row>
  </sheetData>
  <sheetProtection formatColumns="0" formatRows="0"/>
  <mergeCells count="4">
    <mergeCell ref="A1:L1"/>
    <mergeCell ref="A2:L2"/>
    <mergeCell ref="A3:L3"/>
    <mergeCell ref="A29:L29"/>
  </mergeCells>
  <dataValidations disablePrompts="1" count="1">
    <dataValidation allowBlank="1" showInputMessage="1" showErrorMessage="1" prompt="Link to form.  Click to go to form." sqref="G38 H42" xr:uid="{00000000-0002-0000-0000-000000000000}"/>
  </dataValidations>
  <hyperlinks>
    <hyperlink ref="A29:L29" r:id="rId1" display="●   Send the Excel file to the Comptroller General's Office (CAFR@cg.sc.gov) no later than August 12, 2016" xr:uid="{00000000-0004-0000-0000-000000000000}"/>
  </hyperlinks>
  <pageMargins left="0.25" right="0.25" top="0.5" bottom="0.5" header="0.3" footer="0.3"/>
  <pageSetup fitToHeight="0" orientation="portrait" cellComments="asDisplayed" r:id="rId2"/>
  <rowBreaks count="1" manualBreakCount="1">
    <brk id="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60"/>
  <sheetViews>
    <sheetView tabSelected="1" workbookViewId="0">
      <selection activeCell="E10" sqref="E10"/>
    </sheetView>
  </sheetViews>
  <sheetFormatPr defaultColWidth="9.140625" defaultRowHeight="12" x14ac:dyDescent="0.2"/>
  <cols>
    <col min="1" max="2" width="2.42578125" style="98" customWidth="1"/>
    <col min="3" max="3" width="13.42578125" style="98" customWidth="1"/>
    <col min="4" max="4" width="15.85546875" style="98" customWidth="1"/>
    <col min="5" max="5" width="74.85546875" style="98" customWidth="1"/>
    <col min="6" max="6" width="3.42578125" style="98" customWidth="1"/>
    <col min="7" max="7" width="2.42578125" style="104" customWidth="1"/>
    <col min="8" max="16384" width="9.140625" style="104"/>
  </cols>
  <sheetData>
    <row r="1" spans="1:8" s="93" customFormat="1" ht="15.75" x14ac:dyDescent="0.25">
      <c r="A1" s="91"/>
      <c r="B1" s="295" t="s">
        <v>21</v>
      </c>
      <c r="C1" s="295"/>
      <c r="D1" s="295"/>
      <c r="E1" s="295"/>
      <c r="F1" s="295"/>
      <c r="G1" s="92"/>
    </row>
    <row r="2" spans="1:8" s="93" customFormat="1" ht="15.75" x14ac:dyDescent="0.25">
      <c r="A2" s="91"/>
      <c r="B2" s="295" t="str">
        <f>CONCATENATE("Fiscal Year ",TEXT(duedate,"yyyy"))</f>
        <v>Fiscal Year 2025</v>
      </c>
      <c r="C2" s="295"/>
      <c r="D2" s="295"/>
      <c r="E2" s="295"/>
      <c r="F2" s="295"/>
      <c r="G2" s="92"/>
    </row>
    <row r="3" spans="1:8" s="93" customFormat="1" ht="15.75" x14ac:dyDescent="0.25">
      <c r="A3" s="91"/>
      <c r="B3" s="295" t="s">
        <v>22</v>
      </c>
      <c r="C3" s="295"/>
      <c r="D3" s="295"/>
      <c r="E3" s="295"/>
      <c r="F3" s="295"/>
      <c r="G3" s="92"/>
    </row>
    <row r="4" spans="1:8" s="93" customFormat="1" ht="15.75" x14ac:dyDescent="0.25">
      <c r="A4" s="91"/>
      <c r="B4" s="295" t="s">
        <v>188</v>
      </c>
      <c r="C4" s="295"/>
      <c r="D4" s="295"/>
      <c r="E4" s="295"/>
      <c r="F4" s="295"/>
      <c r="G4" s="92"/>
    </row>
    <row r="5" spans="1:8" s="96" customFormat="1" ht="9.75" customHeight="1" x14ac:dyDescent="0.2">
      <c r="A5" s="94"/>
      <c r="B5" s="296"/>
      <c r="C5" s="296"/>
      <c r="D5" s="296"/>
      <c r="E5" s="296"/>
      <c r="F5" s="296"/>
      <c r="G5" s="95"/>
    </row>
    <row r="6" spans="1:8" s="99" customFormat="1" ht="17.25" customHeight="1" x14ac:dyDescent="0.2">
      <c r="A6" s="97"/>
      <c r="B6" s="98"/>
      <c r="D6" s="111"/>
      <c r="F6" s="97"/>
    </row>
    <row r="7" spans="1:8" s="99" customFormat="1" ht="12.75" thickBot="1" x14ac:dyDescent="0.25">
      <c r="A7" s="97"/>
      <c r="B7" s="98"/>
      <c r="C7" s="100"/>
      <c r="D7" s="101"/>
      <c r="E7" s="100"/>
      <c r="F7" s="102"/>
      <c r="G7" s="103"/>
    </row>
    <row r="8" spans="1:8" s="99" customFormat="1" ht="19.5" customHeight="1" x14ac:dyDescent="0.25">
      <c r="A8" s="97"/>
      <c r="B8" s="98"/>
      <c r="C8" s="136" t="s">
        <v>651</v>
      </c>
      <c r="D8" s="137" t="s">
        <v>654</v>
      </c>
      <c r="E8" s="138"/>
      <c r="F8" s="139"/>
      <c r="G8" s="103"/>
    </row>
    <row r="9" spans="1:8" s="99" customFormat="1" ht="17.25" customHeight="1" x14ac:dyDescent="0.2">
      <c r="A9" s="97"/>
      <c r="B9" s="98"/>
      <c r="C9" s="140" t="s">
        <v>652</v>
      </c>
      <c r="D9" s="112"/>
      <c r="E9" s="90">
        <v>2025</v>
      </c>
      <c r="F9" s="141"/>
      <c r="G9" s="103"/>
    </row>
    <row r="10" spans="1:8" s="99" customFormat="1" ht="16.5" customHeight="1" x14ac:dyDescent="0.2">
      <c r="A10" s="97"/>
      <c r="B10" s="98"/>
      <c r="C10" s="140" t="s">
        <v>653</v>
      </c>
      <c r="D10" s="112"/>
      <c r="E10" s="113" t="s">
        <v>245</v>
      </c>
      <c r="F10" s="141"/>
      <c r="G10" s="103"/>
    </row>
    <row r="11" spans="1:8" s="99" customFormat="1" ht="18" customHeight="1" thickBot="1" x14ac:dyDescent="0.25">
      <c r="A11" s="97"/>
      <c r="B11" s="98"/>
      <c r="C11" s="142" t="s">
        <v>134</v>
      </c>
      <c r="D11" s="143"/>
      <c r="E11" s="144" t="str">
        <f>IFERROR(VLOOKUP(Agency,'CAFR BA Lookup'!A:B,2,FALSE)," ")</f>
        <v>Agency Name</v>
      </c>
      <c r="F11" s="145"/>
      <c r="G11" s="103"/>
    </row>
    <row r="12" spans="1:8" s="99" customFormat="1" ht="7.5" customHeight="1" x14ac:dyDescent="0.2">
      <c r="A12" s="97"/>
      <c r="B12" s="106"/>
      <c r="C12" s="100"/>
      <c r="D12" s="101"/>
      <c r="E12" s="89"/>
      <c r="F12" s="119"/>
      <c r="G12" s="103"/>
    </row>
    <row r="13" spans="1:8" s="99" customFormat="1" ht="4.5" customHeight="1" thickBot="1" x14ac:dyDescent="0.25">
      <c r="A13" s="97"/>
      <c r="B13" s="106"/>
      <c r="C13" s="100"/>
      <c r="D13" s="101"/>
      <c r="E13" s="271"/>
      <c r="F13" s="119"/>
      <c r="G13" s="103"/>
      <c r="H13" s="123"/>
    </row>
    <row r="14" spans="1:8" ht="23.25" customHeight="1" x14ac:dyDescent="0.2">
      <c r="B14" s="106"/>
      <c r="C14" s="124" t="s">
        <v>206</v>
      </c>
      <c r="D14" s="125" t="s">
        <v>209</v>
      </c>
      <c r="E14" s="270"/>
      <c r="F14" s="126" t="s">
        <v>67</v>
      </c>
      <c r="G14" s="114"/>
      <c r="H14" s="114"/>
    </row>
    <row r="15" spans="1:8" ht="22.5" customHeight="1" x14ac:dyDescent="0.2">
      <c r="B15" s="106"/>
      <c r="C15" s="127"/>
      <c r="D15" s="118" t="s">
        <v>210</v>
      </c>
      <c r="E15" s="248"/>
      <c r="F15" s="128" t="s">
        <v>67</v>
      </c>
      <c r="G15" s="114"/>
      <c r="H15" s="114"/>
    </row>
    <row r="16" spans="1:8" ht="22.5" customHeight="1" x14ac:dyDescent="0.2">
      <c r="B16" s="106"/>
      <c r="C16" s="127"/>
      <c r="D16" s="118" t="s">
        <v>211</v>
      </c>
      <c r="E16" s="248"/>
      <c r="F16" s="128" t="s">
        <v>67</v>
      </c>
      <c r="G16" s="114"/>
      <c r="H16" s="114"/>
    </row>
    <row r="17" spans="1:8" ht="21" customHeight="1" x14ac:dyDescent="0.2">
      <c r="B17" s="106"/>
      <c r="C17" s="127"/>
      <c r="D17" s="118" t="s">
        <v>212</v>
      </c>
      <c r="E17" s="249"/>
      <c r="F17" s="128" t="s">
        <v>67</v>
      </c>
      <c r="G17" s="114"/>
      <c r="H17" s="114"/>
    </row>
    <row r="18" spans="1:8" ht="21.75" customHeight="1" x14ac:dyDescent="0.2">
      <c r="B18" s="106"/>
      <c r="C18" s="127"/>
      <c r="D18" s="118" t="s">
        <v>213</v>
      </c>
      <c r="E18" s="250"/>
      <c r="F18" s="128" t="s">
        <v>67</v>
      </c>
      <c r="G18" s="114"/>
      <c r="H18" s="114"/>
    </row>
    <row r="19" spans="1:8" ht="34.5" customHeight="1" x14ac:dyDescent="0.2">
      <c r="A19" s="104"/>
      <c r="B19" s="114"/>
      <c r="C19" s="129"/>
      <c r="D19" s="118" t="s">
        <v>207</v>
      </c>
      <c r="E19" s="117"/>
      <c r="F19" s="128" t="s">
        <v>67</v>
      </c>
      <c r="G19" s="114"/>
      <c r="H19" s="114"/>
    </row>
    <row r="20" spans="1:8" ht="18" customHeight="1" x14ac:dyDescent="0.2">
      <c r="B20" s="106"/>
      <c r="C20" s="105"/>
      <c r="D20" s="106"/>
      <c r="E20" s="114"/>
      <c r="F20" s="130"/>
      <c r="G20" s="114"/>
    </row>
    <row r="21" spans="1:8" ht="27" customHeight="1" x14ac:dyDescent="0.35">
      <c r="B21" s="106"/>
      <c r="C21" s="105"/>
      <c r="D21" s="294" t="str">
        <f>IF('Reviewer Checklist'!G38&gt;0,"Closing Package Incomplete, Please Review Checklist","")</f>
        <v/>
      </c>
      <c r="E21" s="294"/>
      <c r="F21" s="130"/>
      <c r="G21" s="114"/>
    </row>
    <row r="22" spans="1:8" ht="9" customHeight="1" x14ac:dyDescent="0.2">
      <c r="B22" s="106"/>
      <c r="C22" s="105"/>
      <c r="D22" s="106"/>
      <c r="E22" s="116"/>
      <c r="F22" s="107"/>
    </row>
    <row r="23" spans="1:8" ht="24" customHeight="1" x14ac:dyDescent="0.2">
      <c r="B23" s="106"/>
      <c r="C23" s="127" t="s">
        <v>214</v>
      </c>
      <c r="D23" s="120" t="s">
        <v>269</v>
      </c>
      <c r="E23" s="270"/>
      <c r="F23" s="128" t="s">
        <v>67</v>
      </c>
    </row>
    <row r="24" spans="1:8" ht="34.5" customHeight="1" x14ac:dyDescent="0.2">
      <c r="B24" s="106"/>
      <c r="C24" s="127"/>
      <c r="D24" s="120" t="s">
        <v>655</v>
      </c>
      <c r="E24" s="270"/>
      <c r="F24" s="128" t="s">
        <v>67</v>
      </c>
    </row>
    <row r="25" spans="1:8" ht="21.75" customHeight="1" x14ac:dyDescent="0.2">
      <c r="B25" s="106"/>
      <c r="C25" s="127"/>
      <c r="D25" s="120" t="s">
        <v>210</v>
      </c>
      <c r="E25" s="251"/>
      <c r="F25" s="128" t="s">
        <v>67</v>
      </c>
    </row>
    <row r="26" spans="1:8" ht="22.5" customHeight="1" x14ac:dyDescent="0.2">
      <c r="B26" s="106"/>
      <c r="C26" s="127"/>
      <c r="D26" s="120" t="s">
        <v>211</v>
      </c>
      <c r="E26" s="251"/>
      <c r="F26" s="128" t="s">
        <v>67</v>
      </c>
    </row>
    <row r="27" spans="1:8" ht="21.75" customHeight="1" x14ac:dyDescent="0.2">
      <c r="B27" s="106"/>
      <c r="C27" s="127"/>
      <c r="D27" s="120" t="s">
        <v>212</v>
      </c>
      <c r="E27" s="252"/>
      <c r="F27" s="128" t="s">
        <v>67</v>
      </c>
    </row>
    <row r="28" spans="1:8" ht="21.75" customHeight="1" x14ac:dyDescent="0.2">
      <c r="B28" s="106"/>
      <c r="C28" s="105"/>
      <c r="D28" s="120" t="s">
        <v>213</v>
      </c>
      <c r="E28" s="253"/>
      <c r="F28" s="128" t="s">
        <v>67</v>
      </c>
    </row>
    <row r="29" spans="1:8" ht="28.5" customHeight="1" x14ac:dyDescent="0.2">
      <c r="B29" s="106"/>
      <c r="C29" s="105"/>
      <c r="D29" s="118" t="s">
        <v>207</v>
      </c>
      <c r="E29" s="117"/>
      <c r="F29" s="128" t="s">
        <v>67</v>
      </c>
    </row>
    <row r="30" spans="1:8" ht="9.75" customHeight="1" x14ac:dyDescent="0.2">
      <c r="A30" s="104"/>
      <c r="B30" s="114"/>
      <c r="C30" s="109"/>
      <c r="D30" s="121"/>
      <c r="E30" s="122"/>
      <c r="F30" s="131"/>
    </row>
    <row r="31" spans="1:8" ht="26.25" customHeight="1" thickBot="1" x14ac:dyDescent="0.25">
      <c r="B31" s="106"/>
      <c r="C31" s="132" t="s">
        <v>656</v>
      </c>
      <c r="D31" s="133"/>
      <c r="E31" s="134"/>
      <c r="F31" s="135"/>
    </row>
    <row r="32" spans="1:8" ht="18" customHeight="1" x14ac:dyDescent="0.2">
      <c r="B32" s="106"/>
      <c r="C32" s="106"/>
      <c r="D32" s="106"/>
      <c r="E32" s="115"/>
      <c r="F32" s="108"/>
    </row>
    <row r="33" spans="2:7" ht="64.5" customHeight="1" x14ac:dyDescent="0.2">
      <c r="B33" s="106"/>
      <c r="C33" s="292" t="s">
        <v>657</v>
      </c>
      <c r="D33" s="292"/>
      <c r="E33" s="292"/>
      <c r="F33" s="292"/>
      <c r="G33" s="146"/>
    </row>
    <row r="34" spans="2:7" ht="6.95" customHeight="1" x14ac:dyDescent="0.2">
      <c r="B34" s="110"/>
      <c r="C34" s="110"/>
      <c r="D34" s="110"/>
      <c r="E34" s="110"/>
    </row>
    <row r="35" spans="2:7" ht="26.25" customHeight="1" x14ac:dyDescent="0.2">
      <c r="B35" s="110"/>
      <c r="C35" s="293" t="s">
        <v>215</v>
      </c>
      <c r="D35" s="293"/>
      <c r="E35" s="293"/>
      <c r="F35" s="293"/>
    </row>
    <row r="36" spans="2:7" x14ac:dyDescent="0.2">
      <c r="B36" s="110"/>
      <c r="C36" s="110"/>
      <c r="D36" s="110"/>
      <c r="E36" s="110"/>
    </row>
    <row r="37" spans="2:7" ht="15" x14ac:dyDescent="0.25">
      <c r="B37" s="110"/>
      <c r="C37" s="290" t="s">
        <v>658</v>
      </c>
      <c r="D37" s="291"/>
      <c r="E37" s="291"/>
      <c r="F37" s="291"/>
    </row>
    <row r="38" spans="2:7" ht="45" customHeight="1" x14ac:dyDescent="0.25">
      <c r="C38" s="290" t="s">
        <v>225</v>
      </c>
      <c r="D38" s="291"/>
      <c r="E38" s="291"/>
      <c r="F38" s="291"/>
    </row>
    <row r="39" spans="2:7" ht="6" customHeight="1" x14ac:dyDescent="0.25">
      <c r="C39" s="291"/>
      <c r="D39" s="291"/>
      <c r="E39" s="291"/>
      <c r="F39" s="291"/>
    </row>
    <row r="40" spans="2:7" ht="25.5" customHeight="1" x14ac:dyDescent="0.25">
      <c r="C40" s="290" t="s">
        <v>659</v>
      </c>
      <c r="D40" s="291"/>
      <c r="E40" s="291"/>
      <c r="F40" s="291"/>
    </row>
    <row r="41" spans="2:7" ht="9" customHeight="1" x14ac:dyDescent="0.25">
      <c r="C41" s="291"/>
      <c r="D41" s="291"/>
      <c r="E41" s="291"/>
      <c r="F41" s="291"/>
    </row>
    <row r="42" spans="2:7" ht="27.75" customHeight="1" x14ac:dyDescent="0.25">
      <c r="C42" s="290" t="s">
        <v>216</v>
      </c>
      <c r="D42" s="291"/>
      <c r="E42" s="291"/>
      <c r="F42" s="291"/>
    </row>
    <row r="43" spans="2:7" ht="4.5" customHeight="1" x14ac:dyDescent="0.25">
      <c r="C43" s="291"/>
      <c r="D43" s="291"/>
      <c r="E43" s="291"/>
      <c r="F43" s="291"/>
    </row>
    <row r="44" spans="2:7" ht="24.75" customHeight="1" x14ac:dyDescent="0.25">
      <c r="C44" s="290" t="s">
        <v>217</v>
      </c>
      <c r="D44" s="291"/>
      <c r="E44" s="291"/>
      <c r="F44" s="291"/>
    </row>
    <row r="45" spans="2:7" ht="6" customHeight="1" x14ac:dyDescent="0.25">
      <c r="C45" s="291"/>
      <c r="D45" s="291"/>
      <c r="E45" s="291"/>
      <c r="F45" s="291"/>
    </row>
    <row r="46" spans="2:7" ht="22.5" customHeight="1" x14ac:dyDescent="0.25">
      <c r="C46" s="290" t="s">
        <v>218</v>
      </c>
      <c r="D46" s="291"/>
      <c r="E46" s="291"/>
      <c r="F46" s="291"/>
    </row>
    <row r="47" spans="2:7" ht="5.25" customHeight="1" x14ac:dyDescent="0.25">
      <c r="C47" s="291"/>
      <c r="D47" s="291"/>
      <c r="E47" s="291"/>
      <c r="F47" s="291"/>
    </row>
    <row r="48" spans="2:7" ht="32.25" customHeight="1" x14ac:dyDescent="0.25">
      <c r="C48" s="290" t="s">
        <v>219</v>
      </c>
      <c r="D48" s="291"/>
      <c r="E48" s="291"/>
      <c r="F48" s="291"/>
    </row>
    <row r="49" spans="3:6" ht="3.75" customHeight="1" x14ac:dyDescent="0.25">
      <c r="C49" s="291"/>
      <c r="D49" s="291"/>
      <c r="E49" s="291"/>
      <c r="F49" s="291"/>
    </row>
    <row r="50" spans="3:6" ht="30.75" customHeight="1" x14ac:dyDescent="0.25">
      <c r="C50" s="290" t="s">
        <v>220</v>
      </c>
      <c r="D50" s="291"/>
      <c r="E50" s="291"/>
      <c r="F50" s="291"/>
    </row>
    <row r="51" spans="3:6" ht="7.5" customHeight="1" x14ac:dyDescent="0.25">
      <c r="C51" s="291"/>
      <c r="D51" s="291"/>
      <c r="E51" s="291"/>
      <c r="F51" s="291"/>
    </row>
    <row r="52" spans="3:6" ht="30.75" customHeight="1" x14ac:dyDescent="0.25">
      <c r="C52" s="290" t="s">
        <v>221</v>
      </c>
      <c r="D52" s="291"/>
      <c r="E52" s="291"/>
      <c r="F52" s="291"/>
    </row>
    <row r="53" spans="3:6" ht="6" customHeight="1" x14ac:dyDescent="0.25">
      <c r="C53" s="291"/>
      <c r="D53" s="291"/>
      <c r="E53" s="291"/>
      <c r="F53" s="291"/>
    </row>
    <row r="54" spans="3:6" ht="39" customHeight="1" x14ac:dyDescent="0.25">
      <c r="C54" s="290" t="s">
        <v>222</v>
      </c>
      <c r="D54" s="291"/>
      <c r="E54" s="291"/>
      <c r="F54" s="291"/>
    </row>
    <row r="55" spans="3:6" ht="6" customHeight="1" x14ac:dyDescent="0.25">
      <c r="C55" s="291"/>
      <c r="D55" s="291"/>
      <c r="E55" s="291"/>
      <c r="F55" s="291"/>
    </row>
    <row r="56" spans="3:6" ht="45" customHeight="1" x14ac:dyDescent="0.25">
      <c r="C56" s="290" t="s">
        <v>223</v>
      </c>
      <c r="D56" s="291"/>
      <c r="E56" s="291"/>
      <c r="F56" s="291"/>
    </row>
    <row r="57" spans="3:6" ht="4.5" customHeight="1" x14ac:dyDescent="0.25">
      <c r="C57" s="291"/>
      <c r="D57" s="291"/>
      <c r="E57" s="291"/>
      <c r="F57" s="291"/>
    </row>
    <row r="58" spans="3:6" ht="30.75" customHeight="1" x14ac:dyDescent="0.25">
      <c r="C58" s="290" t="s">
        <v>224</v>
      </c>
      <c r="D58" s="291"/>
      <c r="E58" s="291"/>
      <c r="F58" s="291"/>
    </row>
    <row r="59" spans="3:6" ht="3.75" customHeight="1" x14ac:dyDescent="0.25">
      <c r="C59" s="291"/>
      <c r="D59" s="291"/>
      <c r="E59" s="291"/>
      <c r="F59" s="291"/>
    </row>
    <row r="60" spans="3:6" ht="42" customHeight="1" x14ac:dyDescent="0.25">
      <c r="C60" s="290" t="s">
        <v>660</v>
      </c>
      <c r="D60" s="291"/>
      <c r="E60" s="291"/>
      <c r="F60" s="291"/>
    </row>
  </sheetData>
  <sheetProtection algorithmName="SHA-512" hashValue="zUuDVU5QMZ0zaVQ2sfHSuzq89DGFIHMpCRVVjxK+3W5oGSp5bdqdBI4tzrJHkD2rarYtdFSdy0A+8hxgMdw9NA==" saltValue="oksZ4JkR3LGo+DKgzrSJKA==" spinCount="100000" sheet="1" objects="1" scenarios="1"/>
  <protectedRanges>
    <protectedRange sqref="E10" name="Agency"/>
    <protectedRange sqref="E14" name="Range1_11"/>
    <protectedRange sqref="E15" name="Range1_12"/>
    <protectedRange sqref="E16" name="Range1_14"/>
    <protectedRange sqref="E17:E18" name="Range1_15"/>
    <protectedRange sqref="E24" name="Range1_17"/>
    <protectedRange sqref="E23" name="Range1_18"/>
    <protectedRange sqref="E25:E28" name="Range1_19"/>
  </protectedRanges>
  <mergeCells count="32">
    <mergeCell ref="D21:E21"/>
    <mergeCell ref="B3:F3"/>
    <mergeCell ref="B2:F2"/>
    <mergeCell ref="B1:F1"/>
    <mergeCell ref="B4:F4"/>
    <mergeCell ref="B5:F5"/>
    <mergeCell ref="C33:F33"/>
    <mergeCell ref="C39:F39"/>
    <mergeCell ref="C40:F40"/>
    <mergeCell ref="C35:F35"/>
    <mergeCell ref="C37:F37"/>
    <mergeCell ref="C38:F38"/>
    <mergeCell ref="C41:F41"/>
    <mergeCell ref="C42:F42"/>
    <mergeCell ref="C43:F43"/>
    <mergeCell ref="C44:F44"/>
    <mergeCell ref="C45:F45"/>
    <mergeCell ref="C46:F46"/>
    <mergeCell ref="C47:F47"/>
    <mergeCell ref="C48:F48"/>
    <mergeCell ref="C49:F49"/>
    <mergeCell ref="C50:F50"/>
    <mergeCell ref="C51:F51"/>
    <mergeCell ref="C52:F52"/>
    <mergeCell ref="C53:F53"/>
    <mergeCell ref="C54:F54"/>
    <mergeCell ref="C55:F55"/>
    <mergeCell ref="C56:F56"/>
    <mergeCell ref="C57:F57"/>
    <mergeCell ref="C58:F58"/>
    <mergeCell ref="C59:F59"/>
    <mergeCell ref="C60:F60"/>
  </mergeCells>
  <conditionalFormatting sqref="D21:E21">
    <cfRule type="containsText" dxfId="38" priority="5" operator="containsText" text="Closing Package Incomplete, Please Review Checklist">
      <formula>NOT(ISERROR(SEARCH("Closing Package Incomplete, Please Review Checklist",D21)))</formula>
    </cfRule>
  </conditionalFormatting>
  <conditionalFormatting sqref="E10:E11">
    <cfRule type="notContainsBlanks" dxfId="37" priority="18">
      <formula>LEN(TRIM(E10))&gt;0</formula>
    </cfRule>
    <cfRule type="notContainsBlanks" dxfId="36" priority="21">
      <formula>LEN(TRIM(E10))&gt;0</formula>
    </cfRule>
    <cfRule type="containsBlanks" dxfId="35" priority="23">
      <formula>LEN(TRIM(E10))=0</formula>
    </cfRule>
  </conditionalFormatting>
  <conditionalFormatting sqref="E14:E18">
    <cfRule type="containsBlanks" dxfId="34" priority="6">
      <formula>LEN(TRIM(E14))=0</formula>
    </cfRule>
  </conditionalFormatting>
  <conditionalFormatting sqref="E23:E28">
    <cfRule type="containsBlanks" dxfId="33" priority="1">
      <formula>LEN(TRIM(E23))=0</formula>
    </cfRule>
  </conditionalFormatting>
  <pageMargins left="0.7" right="0.7" top="0.4" bottom="0.25" header="0.3" footer="0.05"/>
  <pageSetup scale="80" fitToHeight="0" orientation="portrait" r:id="rId1"/>
  <headerFooter>
    <oddFooter>&amp;L&amp;8&amp;Z&amp;F - &amp;A&amp;R&amp;8Page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'CAFR BA Lookup'!$A$2:$A$180</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135A1-A9E1-46DC-B46E-7BD504A38078}">
  <sheetPr codeName="Sheet1">
    <tabColor rgb="FFCCFFCC"/>
    <pageSetUpPr fitToPage="1"/>
  </sheetPr>
  <dimension ref="A1:N48"/>
  <sheetViews>
    <sheetView workbookViewId="0">
      <selection activeCell="H2" sqref="H2"/>
    </sheetView>
  </sheetViews>
  <sheetFormatPr defaultColWidth="9.140625" defaultRowHeight="14.25" x14ac:dyDescent="0.2"/>
  <cols>
    <col min="1" max="1" width="11.28515625" style="149" customWidth="1"/>
    <col min="2" max="2" width="30.5703125" style="149" customWidth="1"/>
    <col min="3" max="3" width="13.85546875" style="149" bestFit="1" customWidth="1"/>
    <col min="4" max="4" width="18.85546875" style="149" customWidth="1"/>
    <col min="5" max="5" width="13.5703125" style="149" customWidth="1"/>
    <col min="6" max="6" width="12.7109375" style="149" customWidth="1"/>
    <col min="7" max="7" width="12.5703125" style="149" customWidth="1"/>
    <col min="8" max="8" width="18.140625" style="149" customWidth="1"/>
    <col min="9" max="9" width="23.28515625" style="149" customWidth="1"/>
    <col min="10" max="10" width="15.7109375" style="149" customWidth="1"/>
    <col min="11" max="11" width="18.140625" style="149" customWidth="1"/>
    <col min="12" max="12" width="9.140625" style="149"/>
    <col min="13" max="13" width="9.140625" style="149" hidden="1" customWidth="1"/>
    <col min="14" max="15" width="9.140625" style="149"/>
    <col min="16" max="16" width="12.140625" style="149" bestFit="1" customWidth="1"/>
    <col min="17" max="16384" width="9.140625" style="149"/>
  </cols>
  <sheetData>
    <row r="1" spans="1:13" ht="15" x14ac:dyDescent="0.25">
      <c r="A1" s="148" t="s">
        <v>21</v>
      </c>
      <c r="F1" s="150"/>
      <c r="G1" s="151"/>
      <c r="H1" s="152"/>
      <c r="I1" s="152"/>
      <c r="M1" s="153" t="e">
        <f>VLOOKUP(G1,'CAFR BA Lookup'!A:C,3,FALSE)</f>
        <v>#N/A</v>
      </c>
    </row>
    <row r="2" spans="1:13" ht="15" x14ac:dyDescent="0.25">
      <c r="A2" s="148" t="s">
        <v>253</v>
      </c>
      <c r="F2" s="150"/>
      <c r="G2" s="152"/>
      <c r="H2" s="152"/>
      <c r="I2" s="152"/>
      <c r="M2" s="154"/>
    </row>
    <row r="3" spans="1:13" ht="15" x14ac:dyDescent="0.25">
      <c r="A3" s="148" t="str">
        <f>CONCATENATE("Fiscal Year ",TEXT(duedate,"yyyy"))</f>
        <v>Fiscal Year 2025</v>
      </c>
      <c r="F3" s="150"/>
      <c r="G3" s="152"/>
      <c r="H3" s="152"/>
      <c r="I3" s="152"/>
      <c r="M3" s="154"/>
    </row>
    <row r="4" spans="1:13" ht="9.9499999999999993" customHeight="1" x14ac:dyDescent="0.25">
      <c r="A4" s="148"/>
      <c r="M4" s="154"/>
    </row>
    <row r="5" spans="1:13" ht="15" x14ac:dyDescent="0.2">
      <c r="A5" s="155"/>
      <c r="M5" s="154"/>
    </row>
    <row r="6" spans="1:13" ht="9.9499999999999993" customHeight="1" x14ac:dyDescent="0.2">
      <c r="A6" s="156"/>
      <c r="M6" s="154"/>
    </row>
    <row r="7" spans="1:13" ht="15" x14ac:dyDescent="0.2">
      <c r="A7" s="155" t="s">
        <v>23</v>
      </c>
      <c r="M7" s="154"/>
    </row>
    <row r="8" spans="1:13" ht="24.95" customHeight="1" x14ac:dyDescent="0.25">
      <c r="A8" s="157">
        <v>1</v>
      </c>
      <c r="B8" s="158" t="s">
        <v>24</v>
      </c>
      <c r="C8" s="300" t="s">
        <v>661</v>
      </c>
      <c r="D8" s="300"/>
      <c r="E8" s="300"/>
      <c r="F8" s="300"/>
      <c r="G8" s="300"/>
      <c r="H8" s="300"/>
      <c r="I8" s="300"/>
      <c r="J8" s="300"/>
      <c r="K8" s="300"/>
      <c r="M8" s="154"/>
    </row>
    <row r="9" spans="1:13" ht="18.75" customHeight="1" x14ac:dyDescent="0.25">
      <c r="A9" s="157">
        <v>2</v>
      </c>
      <c r="B9" s="158" t="s">
        <v>3</v>
      </c>
      <c r="C9" s="311" t="str">
        <f>CONCATENATE("The portion of current receivables expected to be collected beyond one year (after June 30, ",TEXT(DATE(YEAR(duedate)+1,MONTH(duedate),DAY(duedate)),"yyyy"),").")</f>
        <v>The portion of current receivables expected to be collected beyond one year (after June 30, 2026).</v>
      </c>
      <c r="D9" s="311"/>
      <c r="E9" s="311"/>
      <c r="F9" s="311"/>
      <c r="G9" s="311"/>
      <c r="H9" s="311"/>
      <c r="I9" s="311"/>
      <c r="J9" s="311"/>
      <c r="K9" s="311"/>
      <c r="L9" s="159"/>
      <c r="M9" s="154"/>
    </row>
    <row r="10" spans="1:13" ht="32.25" customHeight="1" x14ac:dyDescent="0.25">
      <c r="A10" s="157">
        <v>3</v>
      </c>
      <c r="B10" s="158" t="s">
        <v>270</v>
      </c>
      <c r="C10" s="300" t="s">
        <v>662</v>
      </c>
      <c r="D10" s="300"/>
      <c r="E10" s="300"/>
      <c r="F10" s="300"/>
      <c r="G10" s="300"/>
      <c r="H10" s="300"/>
      <c r="I10" s="300"/>
      <c r="J10" s="300"/>
      <c r="K10" s="300"/>
      <c r="M10" s="154"/>
    </row>
    <row r="11" spans="1:13" ht="24.95" customHeight="1" x14ac:dyDescent="0.25">
      <c r="A11" s="157">
        <v>4</v>
      </c>
      <c r="B11" s="158" t="s">
        <v>7</v>
      </c>
      <c r="C11" s="311" t="str">
        <f>CONCATENATE("Total receivables expected to be collected by June 30, ",TEXT(DATE(YEAR(duedate)+1,MONTH(duedate),DAY(duedate)),"yyyy"),".")</f>
        <v>Total receivables expected to be collected by June 30, 2026.</v>
      </c>
      <c r="D11" s="311"/>
      <c r="E11" s="311"/>
      <c r="F11" s="311"/>
      <c r="G11" s="311"/>
      <c r="H11" s="311"/>
      <c r="I11" s="311"/>
      <c r="J11" s="311"/>
      <c r="K11" s="311"/>
      <c r="M11" s="154"/>
    </row>
    <row r="12" spans="1:13" ht="33" customHeight="1" x14ac:dyDescent="0.25">
      <c r="A12" s="157">
        <v>5</v>
      </c>
      <c r="B12" s="158" t="s">
        <v>25</v>
      </c>
      <c r="C12" s="300" t="s">
        <v>276</v>
      </c>
      <c r="D12" s="300"/>
      <c r="E12" s="300"/>
      <c r="F12" s="300"/>
      <c r="G12" s="300"/>
      <c r="H12" s="300"/>
      <c r="I12" s="300"/>
      <c r="J12" s="300"/>
      <c r="K12" s="300"/>
      <c r="M12" s="154"/>
    </row>
    <row r="13" spans="1:13" ht="24.95" customHeight="1" x14ac:dyDescent="0.25">
      <c r="A13" s="157">
        <v>6</v>
      </c>
      <c r="B13" s="158" t="s">
        <v>9</v>
      </c>
      <c r="C13" s="300" t="s">
        <v>277</v>
      </c>
      <c r="D13" s="300"/>
      <c r="E13" s="300"/>
      <c r="F13" s="300"/>
      <c r="G13" s="300"/>
      <c r="H13" s="300"/>
      <c r="I13" s="300"/>
      <c r="J13" s="300"/>
      <c r="K13" s="300"/>
      <c r="M13" s="154"/>
    </row>
    <row r="14" spans="1:13" ht="24.95" customHeight="1" x14ac:dyDescent="0.25">
      <c r="A14" s="157">
        <v>7</v>
      </c>
      <c r="B14" s="158" t="s">
        <v>273</v>
      </c>
      <c r="C14" s="311" t="str">
        <f>CONCATENATE("The portion of current receivables expected to be collected beyond one year (after June 30, ",TEXT(DATE(YEAR(duedate)+1,MONTH(duedate),DAY(duedate)),"yyyy"),").")</f>
        <v>The portion of current receivables expected to be collected beyond one year (after June 30, 2026).</v>
      </c>
      <c r="D14" s="311"/>
      <c r="E14" s="311"/>
      <c r="F14" s="311"/>
      <c r="G14" s="311"/>
      <c r="H14" s="311"/>
      <c r="I14" s="311"/>
      <c r="J14" s="311"/>
      <c r="K14" s="311"/>
      <c r="M14" s="154"/>
    </row>
    <row r="15" spans="1:13" ht="30.75" customHeight="1" x14ac:dyDescent="0.25">
      <c r="A15" s="157">
        <v>8</v>
      </c>
      <c r="B15" s="158" t="s">
        <v>271</v>
      </c>
      <c r="C15" s="311" t="str">
        <f>CONCATENATE("Receivables not expected to be collected before June 30, ",TEXT(DATE(YEAR(duedate)+1,MONTH(duedate),DAY(duedate)),"yyyy")," tracked outside of SCEIS must be included as non-current receivables (this will be a positive balance) . ")</f>
        <v xml:space="preserve">Receivables not expected to be collected before June 30, 2026 tracked outside of SCEIS must be included as non-current receivables (this will be a positive balance) . </v>
      </c>
      <c r="D15" s="311"/>
      <c r="E15" s="311"/>
      <c r="F15" s="311"/>
      <c r="G15" s="311"/>
      <c r="H15" s="311"/>
      <c r="I15" s="311"/>
      <c r="J15" s="311"/>
      <c r="K15" s="311"/>
      <c r="M15" s="154"/>
    </row>
    <row r="16" spans="1:13" ht="23.25" customHeight="1" x14ac:dyDescent="0.25">
      <c r="A16" s="157">
        <v>9</v>
      </c>
      <c r="B16" s="158" t="s">
        <v>13</v>
      </c>
      <c r="C16" s="311" t="str">
        <f>CONCATENATE("The portion that is expected to be collected beyond one year (after June 30, ",TEXT(DATE(YEAR(duedate)+1,MONTH(duedate),DAY(duedate)),"yyyy"),").")</f>
        <v>The portion that is expected to be collected beyond one year (after June 30, 2026).</v>
      </c>
      <c r="D16" s="311"/>
      <c r="E16" s="311"/>
      <c r="F16" s="311"/>
      <c r="G16" s="311"/>
      <c r="H16" s="311"/>
      <c r="I16" s="311"/>
      <c r="J16" s="311"/>
      <c r="K16" s="311"/>
      <c r="M16" s="154"/>
    </row>
    <row r="17" spans="1:13" ht="46.5" customHeight="1" x14ac:dyDescent="0.25">
      <c r="A17" s="157">
        <v>10</v>
      </c>
      <c r="B17" s="158" t="s">
        <v>272</v>
      </c>
      <c r="C17" s="300" t="str">
        <f>CONCATENATE("Receivables expected to be uncollectable after June 30, ",TEXT(DATE(YEAR(duedate)+1,MONTH(duedate),DAY(duedate)),"yyyy")," tracked outside of SCEIS must be included as non-current allowance for uncollectable 
receivables.")</f>
        <v>Receivables expected to be uncollectable after June 30, 2026 tracked outside of SCEIS must be included as non-current allowance for uncollectable 
receivables.</v>
      </c>
      <c r="D17" s="300"/>
      <c r="E17" s="300"/>
      <c r="F17" s="300"/>
      <c r="G17" s="300"/>
      <c r="H17" s="300"/>
      <c r="I17" s="300"/>
      <c r="J17" s="300"/>
      <c r="K17" s="300"/>
      <c r="M17" s="154"/>
    </row>
    <row r="18" spans="1:13" ht="28.5" customHeight="1" x14ac:dyDescent="0.25">
      <c r="A18" s="157">
        <v>11</v>
      </c>
      <c r="B18" s="158" t="s">
        <v>14</v>
      </c>
      <c r="C18" s="300" t="str">
        <f>CONCATENATE("An amount owed to the State but expected to be collected after June 30, ",TEXT(DATE(YEAR(duedate)+1,MONTH(duedate),DAY(duedate)),"yyyy")," less the non-current allowance for uncollectible accounts.")</f>
        <v>An amount owed to the State but expected to be collected after June 30, 2026 less the non-current allowance for uncollectible accounts.</v>
      </c>
      <c r="D18" s="300"/>
      <c r="E18" s="300"/>
      <c r="F18" s="300"/>
      <c r="G18" s="300"/>
      <c r="H18" s="300"/>
      <c r="I18" s="300"/>
      <c r="J18" s="300"/>
      <c r="K18" s="300"/>
      <c r="M18" s="154"/>
    </row>
    <row r="19" spans="1:13" ht="26.25" customHeight="1" x14ac:dyDescent="0.25">
      <c r="A19" s="157">
        <v>12</v>
      </c>
      <c r="B19" s="158" t="s">
        <v>274</v>
      </c>
      <c r="C19" s="300" t="s">
        <v>278</v>
      </c>
      <c r="D19" s="300"/>
      <c r="E19" s="300"/>
      <c r="F19" s="300"/>
      <c r="G19" s="300"/>
      <c r="H19" s="300"/>
      <c r="I19" s="300"/>
      <c r="J19" s="300"/>
      <c r="K19" s="300"/>
      <c r="M19" s="154"/>
    </row>
    <row r="20" spans="1:13" ht="35.25" customHeight="1" x14ac:dyDescent="0.25">
      <c r="A20" s="160" t="s">
        <v>67</v>
      </c>
      <c r="B20" s="158" t="s">
        <v>275</v>
      </c>
      <c r="C20" s="300" t="s">
        <v>279</v>
      </c>
      <c r="D20" s="300"/>
      <c r="E20" s="300"/>
      <c r="F20" s="300"/>
      <c r="G20" s="300"/>
      <c r="H20" s="300"/>
      <c r="I20" s="300"/>
      <c r="J20" s="300"/>
      <c r="K20" s="300"/>
      <c r="M20" s="154"/>
    </row>
    <row r="21" spans="1:13" ht="34.5" customHeight="1" x14ac:dyDescent="0.25">
      <c r="A21" s="160" t="s">
        <v>67</v>
      </c>
      <c r="B21" s="158" t="s">
        <v>75</v>
      </c>
      <c r="C21" s="300" t="s">
        <v>280</v>
      </c>
      <c r="D21" s="300"/>
      <c r="E21" s="300"/>
      <c r="F21" s="300"/>
      <c r="G21" s="300"/>
      <c r="H21" s="300"/>
      <c r="I21" s="300"/>
      <c r="J21" s="300"/>
      <c r="K21" s="300"/>
      <c r="M21" s="154"/>
    </row>
    <row r="22" spans="1:13" ht="9.9499999999999993" customHeight="1" x14ac:dyDescent="0.2">
      <c r="A22" s="161"/>
      <c r="M22" s="154"/>
    </row>
    <row r="23" spans="1:13" ht="15" x14ac:dyDescent="0.25">
      <c r="A23" s="162" t="s">
        <v>35</v>
      </c>
      <c r="B23" s="163"/>
      <c r="C23" s="163"/>
      <c r="D23" s="163"/>
      <c r="E23" s="163"/>
      <c r="F23" s="163"/>
      <c r="G23" s="163"/>
      <c r="H23" s="164"/>
      <c r="I23" s="307" t="s">
        <v>68</v>
      </c>
      <c r="J23" s="308"/>
      <c r="K23" s="308"/>
      <c r="M23" s="154"/>
    </row>
    <row r="24" spans="1:13" s="169" customFormat="1" ht="75" x14ac:dyDescent="0.25">
      <c r="A24" s="156" t="s">
        <v>0</v>
      </c>
      <c r="B24" s="165" t="s">
        <v>2</v>
      </c>
      <c r="C24" s="166" t="s">
        <v>16</v>
      </c>
      <c r="D24" s="166" t="s">
        <v>15</v>
      </c>
      <c r="E24" s="166" t="s">
        <v>256</v>
      </c>
      <c r="F24" s="167" t="s">
        <v>17</v>
      </c>
      <c r="G24" s="167" t="s">
        <v>18</v>
      </c>
      <c r="H24" s="168" t="s">
        <v>19</v>
      </c>
      <c r="I24" s="166" t="s">
        <v>20</v>
      </c>
      <c r="J24" s="156" t="s">
        <v>26</v>
      </c>
      <c r="K24" s="166" t="s">
        <v>74</v>
      </c>
      <c r="M24" s="170"/>
    </row>
    <row r="25" spans="1:13" x14ac:dyDescent="0.2">
      <c r="A25" s="171">
        <v>12345678</v>
      </c>
      <c r="B25" s="172" t="s">
        <v>1</v>
      </c>
      <c r="C25" s="173">
        <v>18000000</v>
      </c>
      <c r="D25" s="173">
        <v>-2000000</v>
      </c>
      <c r="E25" s="173">
        <v>20000</v>
      </c>
      <c r="F25" s="174">
        <f>C25+D25+E25</f>
        <v>16020000</v>
      </c>
      <c r="G25" s="173">
        <v>-800000</v>
      </c>
      <c r="H25" s="175">
        <f>F25+G25</f>
        <v>15220000</v>
      </c>
      <c r="I25" s="176" t="s">
        <v>1</v>
      </c>
      <c r="J25" s="177">
        <f>D25+E25</f>
        <v>-1980000</v>
      </c>
      <c r="K25" s="177">
        <f>C25+J25</f>
        <v>16020000</v>
      </c>
      <c r="L25" s="149" t="str">
        <f>IF(K25&lt;0,"Can't have Negative Receivable"," ")</f>
        <v xml:space="preserve"> </v>
      </c>
      <c r="M25" s="154"/>
    </row>
    <row r="26" spans="1:13" ht="12" customHeight="1" x14ac:dyDescent="0.2">
      <c r="A26" s="161"/>
      <c r="B26" s="172"/>
      <c r="C26" s="201" t="s">
        <v>4</v>
      </c>
      <c r="D26" s="201" t="s">
        <v>6</v>
      </c>
      <c r="E26" s="201" t="s">
        <v>5</v>
      </c>
      <c r="F26" s="202"/>
      <c r="G26" s="202" t="s">
        <v>8</v>
      </c>
      <c r="H26" s="147"/>
      <c r="I26" s="176" t="s">
        <v>226</v>
      </c>
      <c r="J26" s="177">
        <f>G25</f>
        <v>-800000</v>
      </c>
      <c r="K26" s="177">
        <f>J26</f>
        <v>-800000</v>
      </c>
      <c r="M26" s="181"/>
    </row>
    <row r="27" spans="1:13" ht="12" customHeight="1" x14ac:dyDescent="0.2">
      <c r="A27" s="161"/>
      <c r="B27" s="172"/>
      <c r="C27" s="177"/>
      <c r="D27" s="177"/>
      <c r="E27" s="177"/>
      <c r="F27" s="174"/>
      <c r="G27" s="174"/>
      <c r="H27" s="180"/>
      <c r="I27" s="176" t="s">
        <v>227</v>
      </c>
      <c r="J27" s="177">
        <f>D30+E30</f>
        <v>2001500</v>
      </c>
      <c r="K27" s="177">
        <f>J27</f>
        <v>2001500</v>
      </c>
      <c r="L27" s="149" t="str">
        <f>IF(K27&lt;0,"Can't have Negative Receivable"," ")</f>
        <v xml:space="preserve"> </v>
      </c>
      <c r="M27" s="154"/>
    </row>
    <row r="28" spans="1:13" ht="12" customHeight="1" thickBot="1" x14ac:dyDescent="0.25">
      <c r="A28" s="161"/>
      <c r="B28" s="172"/>
      <c r="C28" s="177"/>
      <c r="D28" s="177"/>
      <c r="E28" s="177"/>
      <c r="F28" s="174"/>
      <c r="G28" s="174"/>
      <c r="H28" s="180"/>
      <c r="I28" s="176" t="s">
        <v>228</v>
      </c>
      <c r="J28" s="182">
        <f>G30</f>
        <v>-100000</v>
      </c>
      <c r="K28" s="183">
        <f>J28</f>
        <v>-100000</v>
      </c>
      <c r="M28" s="154"/>
    </row>
    <row r="29" spans="1:13" s="169" customFormat="1" ht="75.75" thickTop="1" x14ac:dyDescent="0.2">
      <c r="B29" s="184"/>
      <c r="C29" s="182"/>
      <c r="D29" s="185" t="s">
        <v>70</v>
      </c>
      <c r="E29" s="166" t="s">
        <v>257</v>
      </c>
      <c r="F29" s="186" t="s">
        <v>71</v>
      </c>
      <c r="G29" s="186" t="s">
        <v>663</v>
      </c>
      <c r="H29" s="187" t="s">
        <v>72</v>
      </c>
      <c r="I29" s="188" t="s">
        <v>69</v>
      </c>
      <c r="J29" s="189"/>
      <c r="K29" s="189">
        <f>SUM(K25:K28)</f>
        <v>17121500</v>
      </c>
      <c r="L29" s="149" t="str">
        <f>IF(K29&lt;0,"Can't have Negative Receivable"," ")</f>
        <v xml:space="preserve"> </v>
      </c>
      <c r="M29" s="170"/>
    </row>
    <row r="30" spans="1:13" ht="12" customHeight="1" x14ac:dyDescent="0.2">
      <c r="A30" s="161"/>
      <c r="B30" s="172"/>
      <c r="C30" s="177"/>
      <c r="D30" s="177">
        <f>-D25</f>
        <v>2000000</v>
      </c>
      <c r="E30" s="173">
        <v>1500</v>
      </c>
      <c r="F30" s="174">
        <f>D30+E30</f>
        <v>2001500</v>
      </c>
      <c r="G30" s="173">
        <v>-100000</v>
      </c>
      <c r="H30" s="175">
        <f>F30+G30</f>
        <v>1901500</v>
      </c>
      <c r="I30" s="188" t="s">
        <v>75</v>
      </c>
      <c r="J30" s="309" t="s">
        <v>249</v>
      </c>
      <c r="K30" s="309"/>
      <c r="M30" s="153" t="str">
        <f>LEFT(J30,1)</f>
        <v>O</v>
      </c>
    </row>
    <row r="31" spans="1:13" ht="12" customHeight="1" x14ac:dyDescent="0.2">
      <c r="A31" s="161"/>
      <c r="B31" s="172"/>
      <c r="C31" s="203" t="s">
        <v>4</v>
      </c>
      <c r="D31" s="203" t="s">
        <v>11</v>
      </c>
      <c r="E31" s="203" t="s">
        <v>12</v>
      </c>
      <c r="F31" s="203"/>
      <c r="G31" s="203" t="s">
        <v>8</v>
      </c>
      <c r="H31" s="191"/>
      <c r="I31" s="161"/>
      <c r="M31" s="154"/>
    </row>
    <row r="32" spans="1:13" ht="12" customHeight="1" x14ac:dyDescent="0.2">
      <c r="A32" s="161"/>
      <c r="B32" s="172"/>
      <c r="C32" s="190"/>
      <c r="D32" s="190"/>
      <c r="E32" s="190"/>
      <c r="F32" s="190"/>
      <c r="G32" s="190"/>
      <c r="H32" s="191"/>
      <c r="I32" s="161"/>
      <c r="M32" s="154"/>
    </row>
    <row r="33" spans="1:14" ht="15" x14ac:dyDescent="0.25">
      <c r="A33" s="161"/>
      <c r="B33" s="192" t="s">
        <v>247</v>
      </c>
      <c r="C33" s="190"/>
      <c r="D33" s="310" t="s">
        <v>248</v>
      </c>
      <c r="E33" s="310"/>
      <c r="F33" s="310"/>
      <c r="G33" s="179"/>
      <c r="H33" s="193"/>
      <c r="I33" s="177"/>
      <c r="J33" s="177"/>
      <c r="K33" s="177"/>
      <c r="M33" s="154"/>
    </row>
    <row r="34" spans="1:14" x14ac:dyDescent="0.2">
      <c r="A34" s="161"/>
      <c r="B34" s="194"/>
      <c r="C34" s="190"/>
      <c r="D34" s="178"/>
      <c r="E34" s="178"/>
      <c r="F34" s="179"/>
      <c r="G34" s="179"/>
      <c r="H34" s="193"/>
      <c r="I34" s="177"/>
      <c r="J34" s="177"/>
      <c r="K34" s="177"/>
      <c r="M34" s="154"/>
    </row>
    <row r="35" spans="1:14" ht="43.5" customHeight="1" x14ac:dyDescent="0.25">
      <c r="A35" s="161"/>
      <c r="B35" s="304" t="str">
        <f>CONCATENATE("Agency X has deemed $2m of the existing balance of current receivables as non-current, not to be collected before June 30, ",TEXT(DATE(YEAR(duedate)+1,MONTH(duedate),DAY(duedate)),"yyyy"),". That $2m of current receivables will need to be reclassed from current receivables to non-current receivables.")</f>
        <v>Agency X has deemed $2m of the existing balance of current receivables as non-current, not to be collected before June 30, 2026. That $2m of current receivables will need to be reclassed from current receivables to non-current receivables.</v>
      </c>
      <c r="C35" s="305"/>
      <c r="D35" s="305"/>
      <c r="E35" s="305"/>
      <c r="F35" s="305"/>
      <c r="G35" s="305"/>
      <c r="H35" s="306"/>
      <c r="I35" s="195"/>
      <c r="M35" s="154"/>
      <c r="N35" s="196"/>
    </row>
    <row r="36" spans="1:14" ht="38.25" customHeight="1" x14ac:dyDescent="0.2">
      <c r="A36" s="161"/>
      <c r="B36" s="304" t="s">
        <v>281</v>
      </c>
      <c r="C36" s="305"/>
      <c r="D36" s="305"/>
      <c r="E36" s="305"/>
      <c r="F36" s="305"/>
      <c r="G36" s="305"/>
      <c r="H36" s="306"/>
      <c r="I36" s="195"/>
      <c r="M36" s="154"/>
    </row>
    <row r="37" spans="1:14" ht="37.5" customHeight="1" x14ac:dyDescent="0.2">
      <c r="A37" s="161"/>
      <c r="B37" s="301" t="s">
        <v>282</v>
      </c>
      <c r="C37" s="302"/>
      <c r="D37" s="302"/>
      <c r="E37" s="302"/>
      <c r="F37" s="302"/>
      <c r="G37" s="302"/>
      <c r="H37" s="303"/>
      <c r="I37" s="161"/>
      <c r="M37" s="154"/>
    </row>
    <row r="38" spans="1:14" ht="28.5" customHeight="1" x14ac:dyDescent="0.2">
      <c r="A38" s="161"/>
      <c r="B38" s="301" t="s">
        <v>283</v>
      </c>
      <c r="C38" s="302"/>
      <c r="D38" s="302"/>
      <c r="E38" s="302"/>
      <c r="F38" s="302"/>
      <c r="G38" s="302"/>
      <c r="H38" s="303"/>
      <c r="I38" s="161"/>
      <c r="M38" s="154"/>
    </row>
    <row r="39" spans="1:14" ht="37.5" customHeight="1" thickBot="1" x14ac:dyDescent="0.25">
      <c r="A39" s="161"/>
      <c r="B39" s="297" t="str">
        <f>CONCATENATE("Agency X identified $100k of non-current receivables expected to be uncollectable after June 30, ",TEXT(DATE(YEAR(duedate)+1,MONTH(duedate),DAY(duedate)),"yyyy"),". This will result in an increase in expenditures as well as increase to the non-current allowance for uncollectable receivables account balance.")</f>
        <v>Agency X identified $100k of non-current receivables expected to be uncollectable after June 30, 2026. This will result in an increase in expenditures as well as increase to the non-current allowance for uncollectable receivables account balance.</v>
      </c>
      <c r="C39" s="298"/>
      <c r="D39" s="298"/>
      <c r="E39" s="298"/>
      <c r="F39" s="298"/>
      <c r="G39" s="298"/>
      <c r="H39" s="299"/>
      <c r="I39" s="161"/>
      <c r="M39" s="154"/>
    </row>
    <row r="41" spans="1:14" ht="45" x14ac:dyDescent="0.2">
      <c r="I41" s="166" t="s">
        <v>20</v>
      </c>
      <c r="J41" s="156" t="s">
        <v>26</v>
      </c>
      <c r="K41" s="166" t="s">
        <v>74</v>
      </c>
    </row>
    <row r="42" spans="1:14" x14ac:dyDescent="0.2">
      <c r="B42" s="197" t="s">
        <v>241</v>
      </c>
      <c r="C42" s="177">
        <f>SUM(C25)</f>
        <v>18000000</v>
      </c>
      <c r="I42" s="198" t="s">
        <v>1</v>
      </c>
      <c r="J42" s="177">
        <f t="shared" ref="J42:K45" si="0">SUM(J25,,,,,,,,,,,,,,,,,,,)</f>
        <v>-1980000</v>
      </c>
      <c r="K42" s="177">
        <f t="shared" si="0"/>
        <v>16020000</v>
      </c>
    </row>
    <row r="43" spans="1:14" x14ac:dyDescent="0.2">
      <c r="I43" s="198" t="s">
        <v>226</v>
      </c>
      <c r="J43" s="177">
        <f t="shared" si="0"/>
        <v>-800000</v>
      </c>
      <c r="K43" s="177">
        <f t="shared" si="0"/>
        <v>-800000</v>
      </c>
    </row>
    <row r="44" spans="1:14" x14ac:dyDescent="0.2">
      <c r="C44" s="177"/>
      <c r="I44" s="198" t="s">
        <v>227</v>
      </c>
      <c r="J44" s="177">
        <f t="shared" si="0"/>
        <v>2001500</v>
      </c>
      <c r="K44" s="177">
        <f t="shared" si="0"/>
        <v>2001500</v>
      </c>
    </row>
    <row r="45" spans="1:14" ht="15" thickBot="1" x14ac:dyDescent="0.25">
      <c r="I45" s="198" t="s">
        <v>228</v>
      </c>
      <c r="J45" s="177">
        <f t="shared" si="0"/>
        <v>-100000</v>
      </c>
      <c r="K45" s="222">
        <f t="shared" si="0"/>
        <v>-100000</v>
      </c>
    </row>
    <row r="46" spans="1:14" ht="15.75" thickTop="1" x14ac:dyDescent="0.2">
      <c r="C46" s="177"/>
      <c r="I46" s="155" t="s">
        <v>69</v>
      </c>
      <c r="J46" s="189"/>
      <c r="K46" s="189">
        <f>SUM(K42:K45)</f>
        <v>17121500</v>
      </c>
    </row>
    <row r="48" spans="1:14" x14ac:dyDescent="0.2">
      <c r="K48" s="200"/>
    </row>
  </sheetData>
  <sheetProtection algorithmName="SHA-512" hashValue="4CBAuHnJDLdVpinlRCOZtxIJlJGuJTam8R6NxkGTLj0U+VqJJuezB9NDkHo4KDin9H9xM6uvhmW4Ayh3pd/PFg==" saltValue="h2opipKw1SqAW8mAlM5rnA==" spinCount="100000" sheet="1" objects="1" scenarios="1"/>
  <protectedRanges>
    <protectedRange sqref="G1:G3" name="Agency"/>
  </protectedRanges>
  <dataConsolidate/>
  <mergeCells count="22">
    <mergeCell ref="C13:K13"/>
    <mergeCell ref="C8:K8"/>
    <mergeCell ref="C9:K9"/>
    <mergeCell ref="C10:K10"/>
    <mergeCell ref="C11:K11"/>
    <mergeCell ref="C12:K12"/>
    <mergeCell ref="C14:K14"/>
    <mergeCell ref="C15:K15"/>
    <mergeCell ref="C16:K16"/>
    <mergeCell ref="C17:K17"/>
    <mergeCell ref="C18:K18"/>
    <mergeCell ref="B39:H39"/>
    <mergeCell ref="C19:K19"/>
    <mergeCell ref="C20:K20"/>
    <mergeCell ref="C21:K21"/>
    <mergeCell ref="B37:H37"/>
    <mergeCell ref="B38:H38"/>
    <mergeCell ref="B35:H35"/>
    <mergeCell ref="I23:K23"/>
    <mergeCell ref="J30:K30"/>
    <mergeCell ref="D33:F33"/>
    <mergeCell ref="B36:H36"/>
  </mergeCells>
  <conditionalFormatting sqref="K25 K27 K29">
    <cfRule type="cellIs" dxfId="32" priority="3" operator="lessThan">
      <formula>0</formula>
    </cfRule>
  </conditionalFormatting>
  <dataValidations count="2">
    <dataValidation type="list" allowBlank="1" showInputMessage="1" showErrorMessage="1" errorTitle="PLEASE SELECT…" error="PLEASE SELECT…" promptTitle="PLEASE SELECT…" prompt="Must select Other, Patient or Student" sqref="J30:K30" xr:uid="{B37FF59C-C9A6-4A36-9871-787238370B7C}">
      <formula1>"PLEASE SELECT…, PATIENT RECEIVABLES, STUDENT RECEIVABLES, OTHER RECEIVABLES"</formula1>
    </dataValidation>
    <dataValidation allowBlank="1" showInputMessage="1" showErrorMessage="1" prompt="This is the balance from the SCEIS report." sqref="C25" xr:uid="{9815EBA5-7DB5-4265-9BDE-0A394FE45AA6}"/>
  </dataValidations>
  <pageMargins left="0.25" right="0.25" top="0.5" bottom="0.25" header="0.3" footer="0.3"/>
  <pageSetup scale="82" fitToHeight="0" orientation="landscape" r:id="rId1"/>
  <rowBreaks count="1" manualBreakCount="1">
    <brk id="22" max="10" man="1"/>
  </rowBreaks>
  <colBreaks count="1" manualBreakCount="1">
    <brk id="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983831A1-1531-45F2-8996-40733B0BAC08}">
          <x14:formula1>
            <xm:f>'CAFR BA Lookup'!$A$2:$A$85</xm:f>
          </x14:formula1>
          <xm:sqref>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M208"/>
  <sheetViews>
    <sheetView topLeftCell="B1" workbookViewId="0">
      <selection activeCell="C36" sqref="C36"/>
    </sheetView>
  </sheetViews>
  <sheetFormatPr defaultColWidth="9.140625" defaultRowHeight="14.25" x14ac:dyDescent="0.2"/>
  <cols>
    <col min="1" max="1" width="16.5703125" style="205" customWidth="1"/>
    <col min="2" max="2" width="26.85546875" style="149" customWidth="1"/>
    <col min="3" max="3" width="18.5703125" style="205" customWidth="1"/>
    <col min="4" max="4" width="15.42578125" style="149" bestFit="1" customWidth="1"/>
    <col min="5" max="5" width="19.28515625" style="149" customWidth="1"/>
    <col min="6" max="6" width="12.7109375" style="149" customWidth="1"/>
    <col min="7" max="7" width="17.42578125" style="149" customWidth="1"/>
    <col min="8" max="8" width="18.7109375" style="149" customWidth="1"/>
    <col min="9" max="9" width="23.28515625" style="149" customWidth="1"/>
    <col min="10" max="10" width="17.28515625" style="149" customWidth="1"/>
    <col min="11" max="11" width="19.28515625" style="149" customWidth="1"/>
    <col min="12" max="12" width="9.140625" style="206" customWidth="1"/>
    <col min="13" max="16384" width="9.140625" style="149"/>
  </cols>
  <sheetData>
    <row r="1" spans="1:13" ht="15" x14ac:dyDescent="0.25">
      <c r="A1" s="315" t="s">
        <v>21</v>
      </c>
      <c r="B1" s="315"/>
      <c r="C1" s="315"/>
      <c r="D1" s="315"/>
      <c r="E1" s="315"/>
      <c r="F1" s="315"/>
      <c r="G1" s="315"/>
      <c r="H1" s="315"/>
      <c r="I1" s="315"/>
      <c r="J1" s="315"/>
      <c r="K1" s="315"/>
    </row>
    <row r="2" spans="1:13" ht="15" x14ac:dyDescent="0.25">
      <c r="A2" s="315" t="s">
        <v>22</v>
      </c>
      <c r="B2" s="315"/>
      <c r="C2" s="315"/>
      <c r="D2" s="315"/>
      <c r="E2" s="315"/>
      <c r="F2" s="315"/>
      <c r="G2" s="315"/>
      <c r="H2" s="315"/>
      <c r="I2" s="315"/>
      <c r="J2" s="315"/>
      <c r="K2" s="315"/>
    </row>
    <row r="3" spans="1:13" ht="15" x14ac:dyDescent="0.25">
      <c r="A3" s="315"/>
      <c r="B3" s="315"/>
      <c r="C3" s="315"/>
      <c r="D3" s="315"/>
      <c r="E3" s="315"/>
      <c r="F3" s="315"/>
      <c r="G3" s="315"/>
      <c r="H3" s="315"/>
      <c r="I3" s="315"/>
      <c r="J3" s="315"/>
      <c r="K3" s="315"/>
    </row>
    <row r="4" spans="1:13" ht="15" x14ac:dyDescent="0.25">
      <c r="A4" s="204"/>
      <c r="F4" s="207"/>
      <c r="G4" s="208"/>
    </row>
    <row r="5" spans="1:13" ht="15" x14ac:dyDescent="0.25">
      <c r="A5" s="148" t="s">
        <v>29</v>
      </c>
      <c r="B5" s="235" t="str">
        <f>Agency</f>
        <v>Agency</v>
      </c>
      <c r="C5" s="234" t="str">
        <f>IFERROR(VLOOKUP(Agency,'CAFR BA Lookup'!A:B,2,FALSE)," ")</f>
        <v>Agency Name</v>
      </c>
      <c r="F5" s="148"/>
      <c r="G5" s="209"/>
    </row>
    <row r="6" spans="1:13" ht="15" x14ac:dyDescent="0.25">
      <c r="F6" s="148"/>
      <c r="G6" s="209"/>
    </row>
    <row r="7" spans="1:13" ht="15" customHeight="1" x14ac:dyDescent="0.25">
      <c r="A7" s="314" t="s">
        <v>685</v>
      </c>
      <c r="B7" s="314"/>
      <c r="C7" s="314"/>
      <c r="D7" s="314"/>
      <c r="E7" s="314"/>
      <c r="F7" s="314"/>
      <c r="G7" s="314"/>
      <c r="H7" s="314"/>
      <c r="I7" s="314"/>
      <c r="J7" s="314"/>
      <c r="K7" s="314"/>
    </row>
    <row r="8" spans="1:13" ht="10.5" customHeight="1" x14ac:dyDescent="0.25">
      <c r="A8" s="313"/>
      <c r="B8" s="313"/>
      <c r="C8" s="313"/>
      <c r="D8" s="313"/>
      <c r="E8" s="313"/>
      <c r="F8" s="313"/>
      <c r="G8" s="313"/>
      <c r="H8" s="313"/>
      <c r="I8" s="313"/>
      <c r="J8" s="313"/>
      <c r="K8" s="313"/>
    </row>
    <row r="9" spans="1:13" ht="13.5" customHeight="1" x14ac:dyDescent="0.25">
      <c r="A9" s="273" t="s">
        <v>666</v>
      </c>
    </row>
    <row r="10" spans="1:13" x14ac:dyDescent="0.2">
      <c r="A10" s="210" t="s">
        <v>36</v>
      </c>
      <c r="B10" s="211"/>
      <c r="C10" s="212" t="str">
        <f>RIGHT(A10,1)</f>
        <v>1</v>
      </c>
      <c r="D10" s="163"/>
      <c r="E10" s="163"/>
      <c r="F10" s="163"/>
      <c r="G10" s="163"/>
      <c r="H10" s="164"/>
      <c r="I10" s="213"/>
      <c r="J10" s="163"/>
      <c r="K10" s="163"/>
    </row>
    <row r="11" spans="1:13" s="169" customFormat="1" ht="45" x14ac:dyDescent="0.25">
      <c r="A11" s="214" t="s">
        <v>0</v>
      </c>
      <c r="B11" s="165" t="s">
        <v>2</v>
      </c>
      <c r="C11" s="215" t="s">
        <v>16</v>
      </c>
      <c r="D11" s="166" t="s">
        <v>15</v>
      </c>
      <c r="E11" s="166" t="s">
        <v>256</v>
      </c>
      <c r="F11" s="167" t="s">
        <v>17</v>
      </c>
      <c r="G11" s="167" t="s">
        <v>18</v>
      </c>
      <c r="H11" s="168" t="s">
        <v>19</v>
      </c>
      <c r="I11" s="166" t="s">
        <v>20</v>
      </c>
      <c r="J11" s="156" t="s">
        <v>26</v>
      </c>
      <c r="K11" s="166" t="s">
        <v>74</v>
      </c>
      <c r="L11" s="216"/>
    </row>
    <row r="12" spans="1:13" ht="18.75" customHeight="1" x14ac:dyDescent="0.2">
      <c r="A12" s="254" t="str">
        <f>_xlfn.XLOOKUP(A15,'Bex download for prepopulation'!I:I,'Bex download for prepopulation'!C:C,"")</f>
        <v/>
      </c>
      <c r="B12" s="172" t="s">
        <v>1</v>
      </c>
      <c r="C12" s="256">
        <f>SUMIFS('Bex download for prepopulation'!G:G,'Bex download for prepopulation'!I:I,A15)</f>
        <v>0</v>
      </c>
      <c r="D12" s="236"/>
      <c r="E12" s="236"/>
      <c r="F12" s="237">
        <f>C12+D12+E12</f>
        <v>0</v>
      </c>
      <c r="G12" s="236"/>
      <c r="H12" s="238">
        <f>F12+G12</f>
        <v>0</v>
      </c>
      <c r="I12" s="198" t="s">
        <v>1</v>
      </c>
      <c r="J12" s="237">
        <f>D12+E12</f>
        <v>0</v>
      </c>
      <c r="K12" s="237">
        <f>C12+J12</f>
        <v>0</v>
      </c>
      <c r="L12" s="206" t="str">
        <f>IF(K12&lt;0,"Shouldn't have a Negative Receivable.  Please explain"," ")</f>
        <v xml:space="preserve"> </v>
      </c>
    </row>
    <row r="13" spans="1:13" ht="12" customHeight="1" x14ac:dyDescent="0.2">
      <c r="A13" s="217"/>
      <c r="B13" s="172"/>
      <c r="C13" s="218"/>
      <c r="D13" s="190"/>
      <c r="E13" s="190"/>
      <c r="F13" s="219"/>
      <c r="G13" s="219"/>
      <c r="H13" s="220"/>
      <c r="I13" s="198" t="s">
        <v>226</v>
      </c>
      <c r="J13" s="237">
        <f>G12</f>
        <v>0</v>
      </c>
      <c r="K13" s="237">
        <f>J13</f>
        <v>0</v>
      </c>
      <c r="L13" s="206" t="str">
        <f>IF(K13&gt;1,"Can't have Postive Receivable"," ")</f>
        <v xml:space="preserve"> </v>
      </c>
    </row>
    <row r="14" spans="1:13" ht="12" customHeight="1" x14ac:dyDescent="0.2">
      <c r="A14" s="217"/>
      <c r="B14" s="172"/>
      <c r="C14" s="218"/>
      <c r="D14" s="190"/>
      <c r="E14" s="190"/>
      <c r="F14" s="219"/>
      <c r="G14" s="219"/>
      <c r="H14" s="220"/>
      <c r="I14" s="198" t="s">
        <v>227</v>
      </c>
      <c r="J14" s="237">
        <f>D17+E17</f>
        <v>0</v>
      </c>
      <c r="K14" s="237">
        <f>J14</f>
        <v>0</v>
      </c>
      <c r="L14" s="206" t="str">
        <f>IF(K14&lt;0,"Can't have Negative Receivable"," ")</f>
        <v xml:space="preserve"> </v>
      </c>
    </row>
    <row r="15" spans="1:13" ht="15.75" customHeight="1" thickBot="1" x14ac:dyDescent="0.25">
      <c r="A15" s="255" t="str">
        <f>$B$5&amp;"-"&amp;RIGHT(A10,1)</f>
        <v>Agency-1</v>
      </c>
      <c r="B15" s="172"/>
      <c r="F15" s="209"/>
      <c r="G15" s="209"/>
      <c r="H15" s="191"/>
      <c r="I15" s="198" t="s">
        <v>228</v>
      </c>
      <c r="J15" s="237">
        <f>G17</f>
        <v>0</v>
      </c>
      <c r="K15" s="239">
        <f>J15</f>
        <v>0</v>
      </c>
      <c r="L15" s="206" t="str">
        <f>IF(K15&gt;1,"Can't have Postive Receivable"," ")</f>
        <v xml:space="preserve"> </v>
      </c>
    </row>
    <row r="16" spans="1:13" s="169" customFormat="1" ht="45.75" thickTop="1" x14ac:dyDescent="0.25">
      <c r="A16" s="223"/>
      <c r="B16" s="184"/>
      <c r="C16" s="223"/>
      <c r="D16" s="166" t="s">
        <v>70</v>
      </c>
      <c r="E16" s="166" t="s">
        <v>257</v>
      </c>
      <c r="F16" s="167" t="s">
        <v>71</v>
      </c>
      <c r="G16" s="186" t="s">
        <v>379</v>
      </c>
      <c r="H16" s="168" t="s">
        <v>72</v>
      </c>
      <c r="I16" s="155" t="s">
        <v>69</v>
      </c>
      <c r="J16" s="199"/>
      <c r="K16" s="240">
        <f>SUM(K12:K15)</f>
        <v>0</v>
      </c>
      <c r="L16" s="206" t="str">
        <f>IF(K16&lt;0,"Shouldn't have a Negative Receivable.  Please explain"," ")</f>
        <v xml:space="preserve"> </v>
      </c>
      <c r="M16" s="196"/>
    </row>
    <row r="17" spans="1:12" ht="15" x14ac:dyDescent="0.2">
      <c r="A17" s="217"/>
      <c r="B17" s="172"/>
      <c r="D17" s="237">
        <f>-D12</f>
        <v>0</v>
      </c>
      <c r="E17" s="236"/>
      <c r="F17" s="237">
        <f>D17+E17</f>
        <v>0</v>
      </c>
      <c r="G17" s="236"/>
      <c r="H17" s="238">
        <f>F17+G17</f>
        <v>0</v>
      </c>
      <c r="I17" s="155" t="s">
        <v>75</v>
      </c>
      <c r="J17" s="279" t="s">
        <v>240</v>
      </c>
      <c r="K17" s="279"/>
      <c r="L17" s="149"/>
    </row>
    <row r="18" spans="1:12" x14ac:dyDescent="0.2">
      <c r="A18" s="217"/>
      <c r="B18" s="172"/>
      <c r="C18" s="218"/>
      <c r="D18" s="190"/>
      <c r="E18" s="190"/>
      <c r="F18" s="219"/>
      <c r="G18" s="219"/>
      <c r="H18" s="191"/>
      <c r="I18" s="161"/>
      <c r="J18" s="224" t="str">
        <f>IF(K16&gt;0,"Must select type of receivable"," ")</f>
        <v xml:space="preserve"> </v>
      </c>
    </row>
    <row r="19" spans="1:12" ht="15" x14ac:dyDescent="0.25">
      <c r="A19" s="217"/>
      <c r="B19" s="192" t="s">
        <v>247</v>
      </c>
      <c r="C19" s="218"/>
      <c r="D19" s="312" t="s">
        <v>208</v>
      </c>
      <c r="E19" s="312"/>
      <c r="F19" s="312"/>
      <c r="G19" s="179"/>
      <c r="H19" s="193"/>
      <c r="I19" s="177"/>
      <c r="J19" s="177"/>
      <c r="K19" s="177"/>
    </row>
    <row r="20" spans="1:12" x14ac:dyDescent="0.2">
      <c r="A20" s="217"/>
      <c r="B20" s="194"/>
      <c r="C20" s="218"/>
      <c r="D20" s="178"/>
      <c r="E20" s="178"/>
      <c r="F20" s="179"/>
      <c r="G20" s="179"/>
      <c r="H20" s="193"/>
      <c r="I20" s="177"/>
      <c r="J20" s="177"/>
      <c r="K20" s="177"/>
    </row>
    <row r="21" spans="1:12" x14ac:dyDescent="0.2">
      <c r="A21" s="210" t="s">
        <v>37</v>
      </c>
      <c r="B21" s="211"/>
      <c r="C21" s="212" t="str">
        <f>RIGHT(A21,1)</f>
        <v>2</v>
      </c>
      <c r="D21" s="163"/>
      <c r="E21" s="163"/>
      <c r="F21" s="163"/>
      <c r="G21" s="163"/>
      <c r="H21" s="164"/>
      <c r="I21" s="213"/>
      <c r="J21" s="163"/>
      <c r="K21" s="163"/>
    </row>
    <row r="22" spans="1:12" s="169" customFormat="1" ht="45" x14ac:dyDescent="0.25">
      <c r="A22" s="214" t="s">
        <v>0</v>
      </c>
      <c r="B22" s="165" t="s">
        <v>2</v>
      </c>
      <c r="C22" s="215" t="s">
        <v>16</v>
      </c>
      <c r="D22" s="166" t="s">
        <v>15</v>
      </c>
      <c r="E22" s="166" t="s">
        <v>256</v>
      </c>
      <c r="F22" s="167" t="s">
        <v>17</v>
      </c>
      <c r="G22" s="167" t="s">
        <v>18</v>
      </c>
      <c r="H22" s="168" t="s">
        <v>19</v>
      </c>
      <c r="I22" s="166" t="s">
        <v>20</v>
      </c>
      <c r="J22" s="156" t="s">
        <v>26</v>
      </c>
      <c r="K22" s="166" t="s">
        <v>74</v>
      </c>
      <c r="L22" s="216"/>
    </row>
    <row r="23" spans="1:12" x14ac:dyDescent="0.2">
      <c r="A23" s="254" t="str">
        <f>_xlfn.XLOOKUP(A26,'Bex download for prepopulation'!I:I,'Bex download for prepopulation'!C:C,"")</f>
        <v/>
      </c>
      <c r="B23" s="172" t="s">
        <v>1</v>
      </c>
      <c r="C23" s="256">
        <f>SUMIFS('Bex download for prepopulation'!G:G,'Bex download for prepopulation'!I:I,A26)</f>
        <v>0</v>
      </c>
      <c r="D23" s="236"/>
      <c r="E23" s="236"/>
      <c r="F23" s="237">
        <f>C23+D23+E23</f>
        <v>0</v>
      </c>
      <c r="G23" s="236"/>
      <c r="H23" s="238">
        <f>F23+G23</f>
        <v>0</v>
      </c>
      <c r="I23" s="176" t="s">
        <v>1</v>
      </c>
      <c r="J23" s="237">
        <f>D23+E23</f>
        <v>0</v>
      </c>
      <c r="K23" s="237">
        <f>C23+J23</f>
        <v>0</v>
      </c>
      <c r="L23" s="206" t="str">
        <f>IF(K23&lt;0,"Shouldn't have a Negative Receivable.  Please explain"," ")</f>
        <v xml:space="preserve"> </v>
      </c>
    </row>
    <row r="24" spans="1:12" ht="12" customHeight="1" x14ac:dyDescent="0.2">
      <c r="A24" s="217"/>
      <c r="B24" s="172"/>
      <c r="C24" s="218"/>
      <c r="D24" s="178"/>
      <c r="E24" s="178"/>
      <c r="F24" s="179"/>
      <c r="G24" s="179"/>
      <c r="H24" s="180"/>
      <c r="I24" s="176" t="s">
        <v>226</v>
      </c>
      <c r="J24" s="237">
        <f>G23</f>
        <v>0</v>
      </c>
      <c r="K24" s="237">
        <f>J24</f>
        <v>0</v>
      </c>
      <c r="L24" s="206" t="str">
        <f>IF(K24&gt;1,"Can't have Postive Receivable"," ")</f>
        <v xml:space="preserve"> </v>
      </c>
    </row>
    <row r="25" spans="1:12" ht="12" customHeight="1" x14ac:dyDescent="0.2">
      <c r="A25" s="217"/>
      <c r="B25" s="172"/>
      <c r="D25" s="177"/>
      <c r="E25" s="177"/>
      <c r="F25" s="174"/>
      <c r="G25" s="174"/>
      <c r="H25" s="180"/>
      <c r="I25" s="176" t="s">
        <v>227</v>
      </c>
      <c r="J25" s="237">
        <f>D28+E28</f>
        <v>0</v>
      </c>
      <c r="K25" s="237">
        <f>J25</f>
        <v>0</v>
      </c>
      <c r="L25" s="206" t="str">
        <f>IF(K25&lt;0,"Can't have Negative Receivable"," ")</f>
        <v xml:space="preserve"> </v>
      </c>
    </row>
    <row r="26" spans="1:12" ht="15" thickBot="1" x14ac:dyDescent="0.25">
      <c r="A26" s="255" t="str">
        <f>$B$5&amp;"-"&amp;RIGHT(A21,1)</f>
        <v>Agency-2</v>
      </c>
      <c r="B26" s="172"/>
      <c r="D26" s="177"/>
      <c r="E26" s="177"/>
      <c r="F26" s="174"/>
      <c r="G26" s="174"/>
      <c r="H26" s="180"/>
      <c r="I26" s="176" t="s">
        <v>228</v>
      </c>
      <c r="J26" s="237">
        <f>G28</f>
        <v>0</v>
      </c>
      <c r="K26" s="239">
        <f>J26</f>
        <v>0</v>
      </c>
      <c r="L26" s="206" t="str">
        <f>IF(K26&gt;1,"Can't have Postive Receivable"," ")</f>
        <v xml:space="preserve"> </v>
      </c>
    </row>
    <row r="27" spans="1:12" s="169" customFormat="1" ht="45.75" thickTop="1" x14ac:dyDescent="0.2">
      <c r="A27" s="223"/>
      <c r="B27" s="184"/>
      <c r="C27" s="223"/>
      <c r="D27" s="185" t="s">
        <v>70</v>
      </c>
      <c r="E27" s="166" t="s">
        <v>257</v>
      </c>
      <c r="F27" s="186" t="s">
        <v>71</v>
      </c>
      <c r="G27" s="186" t="s">
        <v>379</v>
      </c>
      <c r="H27" s="187" t="s">
        <v>72</v>
      </c>
      <c r="I27" s="188" t="s">
        <v>69</v>
      </c>
      <c r="J27" s="189"/>
      <c r="K27" s="240">
        <f>SUM(K23:K26)</f>
        <v>0</v>
      </c>
      <c r="L27" s="206" t="str">
        <f>IF(K27&lt;0,"Shouldn't have a Negative Receivable.  Please explain"," ")</f>
        <v xml:space="preserve"> </v>
      </c>
    </row>
    <row r="28" spans="1:12" ht="15" x14ac:dyDescent="0.2">
      <c r="A28" s="217"/>
      <c r="B28" s="172"/>
      <c r="D28" s="237">
        <f>-D23</f>
        <v>0</v>
      </c>
      <c r="E28" s="236"/>
      <c r="F28" s="237">
        <f>D28+E28</f>
        <v>0</v>
      </c>
      <c r="G28" s="236"/>
      <c r="H28" s="238">
        <f>F28+G28</f>
        <v>0</v>
      </c>
      <c r="I28" s="188" t="s">
        <v>75</v>
      </c>
      <c r="J28" s="278" t="s">
        <v>240</v>
      </c>
      <c r="K28" s="279"/>
      <c r="L28" s="224"/>
    </row>
    <row r="29" spans="1:12" x14ac:dyDescent="0.2">
      <c r="A29" s="217"/>
      <c r="B29" s="172"/>
      <c r="C29" s="218"/>
      <c r="D29" s="190"/>
      <c r="E29" s="190"/>
      <c r="F29" s="219"/>
      <c r="G29" s="219"/>
      <c r="H29" s="191"/>
      <c r="I29" s="161"/>
      <c r="J29" s="224" t="str">
        <f>IF(K27&gt;0,"Must select type of receivable"," ")</f>
        <v xml:space="preserve"> </v>
      </c>
    </row>
    <row r="30" spans="1:12" x14ac:dyDescent="0.2">
      <c r="A30" s="217"/>
      <c r="B30" s="194" t="s">
        <v>247</v>
      </c>
      <c r="C30" s="218"/>
      <c r="D30" s="312" t="s">
        <v>208</v>
      </c>
      <c r="E30" s="312"/>
      <c r="F30" s="312"/>
      <c r="G30" s="179"/>
      <c r="H30" s="193"/>
      <c r="I30" s="177"/>
      <c r="J30" s="177"/>
      <c r="K30" s="177"/>
    </row>
    <row r="31" spans="1:12" x14ac:dyDescent="0.2">
      <c r="A31" s="217"/>
      <c r="B31" s="194"/>
      <c r="C31" s="218"/>
      <c r="D31" s="178"/>
      <c r="E31" s="178"/>
      <c r="F31" s="179"/>
      <c r="G31" s="179"/>
      <c r="H31" s="193"/>
      <c r="I31" s="177"/>
      <c r="J31" s="177"/>
      <c r="K31" s="177"/>
    </row>
    <row r="32" spans="1:12" x14ac:dyDescent="0.2">
      <c r="A32" s="210" t="s">
        <v>38</v>
      </c>
      <c r="B32" s="211"/>
      <c r="C32" s="212" t="str">
        <f>RIGHT(A32,1)</f>
        <v>3</v>
      </c>
      <c r="D32" s="163"/>
      <c r="E32" s="163"/>
      <c r="F32" s="163"/>
      <c r="G32" s="163"/>
      <c r="H32" s="164"/>
      <c r="I32" s="213"/>
      <c r="J32" s="163"/>
      <c r="K32" s="163"/>
    </row>
    <row r="33" spans="1:12" s="169" customFormat="1" ht="45" x14ac:dyDescent="0.25">
      <c r="A33" s="214" t="s">
        <v>0</v>
      </c>
      <c r="B33" s="165" t="s">
        <v>2</v>
      </c>
      <c r="C33" s="215" t="s">
        <v>16</v>
      </c>
      <c r="D33" s="166" t="s">
        <v>15</v>
      </c>
      <c r="E33" s="166" t="s">
        <v>256</v>
      </c>
      <c r="F33" s="167" t="s">
        <v>17</v>
      </c>
      <c r="G33" s="167" t="s">
        <v>18</v>
      </c>
      <c r="H33" s="168" t="s">
        <v>19</v>
      </c>
      <c r="I33" s="166" t="s">
        <v>20</v>
      </c>
      <c r="J33" s="156" t="s">
        <v>26</v>
      </c>
      <c r="K33" s="166" t="s">
        <v>74</v>
      </c>
      <c r="L33" s="216"/>
    </row>
    <row r="34" spans="1:12" x14ac:dyDescent="0.2">
      <c r="A34" s="254" t="str">
        <f>_xlfn.XLOOKUP(A37,'Bex download for prepopulation'!I:I,'Bex download for prepopulation'!C:C,"")</f>
        <v/>
      </c>
      <c r="B34" s="172" t="s">
        <v>1</v>
      </c>
      <c r="C34" s="256">
        <f>SUMIFS('Bex download for prepopulation'!G:G,'Bex download for prepopulation'!I:I,A37)</f>
        <v>0</v>
      </c>
      <c r="D34" s="236"/>
      <c r="E34" s="236"/>
      <c r="F34" s="237">
        <f>C34+D34+E34</f>
        <v>0</v>
      </c>
      <c r="G34" s="236"/>
      <c r="H34" s="238">
        <f>F34+G34</f>
        <v>0</v>
      </c>
      <c r="I34" s="176" t="s">
        <v>1</v>
      </c>
      <c r="J34" s="237">
        <f>D34+E34</f>
        <v>0</v>
      </c>
      <c r="K34" s="237">
        <f>C34+J34</f>
        <v>0</v>
      </c>
      <c r="L34" s="206" t="str">
        <f>IF(K34&lt;0,"Shouldn't have a Negative Receivable.  Please explain"," ")</f>
        <v xml:space="preserve"> </v>
      </c>
    </row>
    <row r="35" spans="1:12" ht="12" customHeight="1" x14ac:dyDescent="0.2">
      <c r="A35" s="217"/>
      <c r="B35" s="172"/>
      <c r="C35" s="218"/>
      <c r="D35" s="178"/>
      <c r="E35" s="178"/>
      <c r="F35" s="179"/>
      <c r="G35" s="179"/>
      <c r="H35" s="193"/>
      <c r="I35" s="176" t="s">
        <v>226</v>
      </c>
      <c r="J35" s="237">
        <f>G34</f>
        <v>0</v>
      </c>
      <c r="K35" s="237">
        <f>J35</f>
        <v>0</v>
      </c>
      <c r="L35" s="206" t="str">
        <f>IF(K35&gt;1,"Can't have Postive Receivable"," ")</f>
        <v xml:space="preserve"> </v>
      </c>
    </row>
    <row r="36" spans="1:12" ht="12" customHeight="1" x14ac:dyDescent="0.2">
      <c r="A36" s="217"/>
      <c r="B36" s="194"/>
      <c r="D36" s="177"/>
      <c r="E36" s="177"/>
      <c r="F36" s="174"/>
      <c r="G36" s="174"/>
      <c r="H36" s="180"/>
      <c r="I36" s="176" t="s">
        <v>227</v>
      </c>
      <c r="J36" s="237">
        <f>D39+E39</f>
        <v>0</v>
      </c>
      <c r="K36" s="237">
        <f>J36</f>
        <v>0</v>
      </c>
      <c r="L36" s="206" t="str">
        <f>IF(K36&lt;0,"Can't have Negative Receivable"," ")</f>
        <v xml:space="preserve"> </v>
      </c>
    </row>
    <row r="37" spans="1:12" ht="15.75" customHeight="1" thickBot="1" x14ac:dyDescent="0.25">
      <c r="A37" s="255" t="str">
        <f>$B$5&amp;"-"&amp;RIGHT(A32,1)</f>
        <v>Agency-3</v>
      </c>
      <c r="B37" s="194"/>
      <c r="D37" s="177"/>
      <c r="E37" s="177"/>
      <c r="F37" s="174"/>
      <c r="G37" s="174"/>
      <c r="H37" s="180"/>
      <c r="I37" s="176" t="s">
        <v>228</v>
      </c>
      <c r="J37" s="237">
        <f>G39</f>
        <v>0</v>
      </c>
      <c r="K37" s="239">
        <f>J37</f>
        <v>0</v>
      </c>
      <c r="L37" s="206" t="str">
        <f>IF(K37&gt;1,"Can't have Postive Receivable"," ")</f>
        <v xml:space="preserve"> </v>
      </c>
    </row>
    <row r="38" spans="1:12" s="169" customFormat="1" ht="45.75" thickTop="1" x14ac:dyDescent="0.2">
      <c r="A38" s="223"/>
      <c r="B38" s="184"/>
      <c r="C38" s="223"/>
      <c r="D38" s="185" t="s">
        <v>70</v>
      </c>
      <c r="E38" s="166" t="s">
        <v>257</v>
      </c>
      <c r="F38" s="186" t="s">
        <v>71</v>
      </c>
      <c r="G38" s="186" t="s">
        <v>379</v>
      </c>
      <c r="H38" s="187" t="s">
        <v>72</v>
      </c>
      <c r="I38" s="188" t="s">
        <v>69</v>
      </c>
      <c r="J38" s="189"/>
      <c r="K38" s="240">
        <f>SUM(K34:K37)</f>
        <v>0</v>
      </c>
      <c r="L38" s="206" t="str">
        <f>IF(K38&lt;0,"Shouldn't have a Negative Receivable.  Please explain"," ")</f>
        <v xml:space="preserve"> </v>
      </c>
    </row>
    <row r="39" spans="1:12" ht="15" x14ac:dyDescent="0.2">
      <c r="A39" s="217"/>
      <c r="B39" s="194"/>
      <c r="D39" s="237">
        <f>-D34</f>
        <v>0</v>
      </c>
      <c r="E39" s="236"/>
      <c r="F39" s="237">
        <f>D39+E39</f>
        <v>0</v>
      </c>
      <c r="G39" s="236"/>
      <c r="H39" s="238">
        <f>F39+G39</f>
        <v>0</v>
      </c>
      <c r="I39" s="188" t="s">
        <v>75</v>
      </c>
      <c r="J39" s="279" t="s">
        <v>240</v>
      </c>
      <c r="K39" s="279"/>
      <c r="L39" s="149"/>
    </row>
    <row r="40" spans="1:12" s="209" customFormat="1" ht="15" x14ac:dyDescent="0.2">
      <c r="A40" s="225"/>
      <c r="B40" s="226"/>
      <c r="C40" s="227"/>
      <c r="D40" s="174"/>
      <c r="E40" s="174"/>
      <c r="F40" s="174"/>
      <c r="G40" s="174"/>
      <c r="H40" s="175"/>
      <c r="I40" s="228"/>
      <c r="J40" s="224" t="str">
        <f>IF(K38&gt;0,"Must select type of receivable"," ")</f>
        <v xml:space="preserve"> </v>
      </c>
      <c r="K40" s="229"/>
      <c r="L40" s="230"/>
    </row>
    <row r="41" spans="1:12" ht="15" x14ac:dyDescent="0.25">
      <c r="A41" s="217"/>
      <c r="B41" s="192" t="s">
        <v>247</v>
      </c>
      <c r="C41" s="218"/>
      <c r="D41" s="312"/>
      <c r="E41" s="312"/>
      <c r="F41" s="312"/>
      <c r="G41" s="179"/>
      <c r="H41" s="193"/>
      <c r="I41" s="177"/>
      <c r="J41" s="177"/>
      <c r="K41" s="177"/>
    </row>
    <row r="42" spans="1:12" x14ac:dyDescent="0.2">
      <c r="A42" s="217"/>
      <c r="B42" s="194"/>
      <c r="C42" s="218"/>
      <c r="D42" s="178"/>
      <c r="E42" s="178"/>
      <c r="F42" s="179"/>
      <c r="G42" s="179"/>
      <c r="H42" s="193"/>
      <c r="I42" s="177"/>
      <c r="J42" s="177"/>
      <c r="K42" s="177"/>
    </row>
    <row r="43" spans="1:12" x14ac:dyDescent="0.2">
      <c r="A43" s="210" t="s">
        <v>39</v>
      </c>
      <c r="B43" s="211"/>
      <c r="C43" s="212" t="str">
        <f>RIGHT(A43,1)</f>
        <v>4</v>
      </c>
      <c r="D43" s="163"/>
      <c r="E43" s="163"/>
      <c r="F43" s="163"/>
      <c r="G43" s="163"/>
      <c r="H43" s="164"/>
      <c r="I43" s="213"/>
      <c r="J43" s="163"/>
      <c r="K43" s="163"/>
    </row>
    <row r="44" spans="1:12" s="169" customFormat="1" ht="45" x14ac:dyDescent="0.25">
      <c r="A44" s="214" t="s">
        <v>0</v>
      </c>
      <c r="B44" s="165" t="s">
        <v>2</v>
      </c>
      <c r="C44" s="215" t="s">
        <v>16</v>
      </c>
      <c r="D44" s="166" t="s">
        <v>15</v>
      </c>
      <c r="E44" s="166" t="s">
        <v>256</v>
      </c>
      <c r="F44" s="167" t="s">
        <v>17</v>
      </c>
      <c r="G44" s="167" t="s">
        <v>18</v>
      </c>
      <c r="H44" s="168" t="s">
        <v>19</v>
      </c>
      <c r="I44" s="166" t="s">
        <v>20</v>
      </c>
      <c r="J44" s="156" t="s">
        <v>26</v>
      </c>
      <c r="K44" s="166" t="s">
        <v>74</v>
      </c>
      <c r="L44" s="216"/>
    </row>
    <row r="45" spans="1:12" x14ac:dyDescent="0.2">
      <c r="A45" s="254" t="str">
        <f>_xlfn.XLOOKUP(A48,'Bex download for prepopulation'!I:I,'Bex download for prepopulation'!C:C,"")</f>
        <v/>
      </c>
      <c r="B45" s="172" t="s">
        <v>1</v>
      </c>
      <c r="C45" s="256">
        <f>SUMIFS('Bex download for prepopulation'!G:G,'Bex download for prepopulation'!I:I,A48)</f>
        <v>0</v>
      </c>
      <c r="D45" s="236"/>
      <c r="E45" s="236"/>
      <c r="F45" s="237">
        <f>C45+D45+E45</f>
        <v>0</v>
      </c>
      <c r="G45" s="236"/>
      <c r="H45" s="238">
        <f>F45+G45</f>
        <v>0</v>
      </c>
      <c r="I45" s="176" t="s">
        <v>1</v>
      </c>
      <c r="J45" s="237">
        <f>D45+E45</f>
        <v>0</v>
      </c>
      <c r="K45" s="237">
        <f>C45+J45</f>
        <v>0</v>
      </c>
      <c r="L45" s="206" t="str">
        <f>IF(K45&lt;0,"Shouldn't have a Negative Receivable.  Please explain"," ")</f>
        <v xml:space="preserve"> </v>
      </c>
    </row>
    <row r="46" spans="1:12" ht="12" customHeight="1" x14ac:dyDescent="0.2">
      <c r="A46" s="217"/>
      <c r="B46" s="172"/>
      <c r="C46" s="218"/>
      <c r="D46" s="178"/>
      <c r="E46" s="178"/>
      <c r="F46" s="179"/>
      <c r="G46" s="179"/>
      <c r="H46" s="180"/>
      <c r="I46" s="176" t="s">
        <v>226</v>
      </c>
      <c r="J46" s="237">
        <f>G45</f>
        <v>0</v>
      </c>
      <c r="K46" s="237">
        <f>J46</f>
        <v>0</v>
      </c>
      <c r="L46" s="206" t="str">
        <f>IF(K46&gt;1,"Can't have Postive Receivable"," ")</f>
        <v xml:space="preserve"> </v>
      </c>
    </row>
    <row r="47" spans="1:12" ht="12" customHeight="1" x14ac:dyDescent="0.2">
      <c r="A47" s="217"/>
      <c r="B47" s="172"/>
      <c r="D47" s="177"/>
      <c r="E47" s="177"/>
      <c r="F47" s="174"/>
      <c r="G47" s="174"/>
      <c r="H47" s="180"/>
      <c r="I47" s="176" t="s">
        <v>227</v>
      </c>
      <c r="J47" s="237">
        <f>D50+E50</f>
        <v>0</v>
      </c>
      <c r="K47" s="237">
        <f>J47</f>
        <v>0</v>
      </c>
      <c r="L47" s="206" t="str">
        <f>IF(K47&lt;0,"Can't have Negative Receivable"," ")</f>
        <v xml:space="preserve"> </v>
      </c>
    </row>
    <row r="48" spans="1:12" ht="12" customHeight="1" thickBot="1" x14ac:dyDescent="0.25">
      <c r="A48" s="255" t="str">
        <f>$B$5&amp;"-"&amp;RIGHT(A43,1)</f>
        <v>Agency-4</v>
      </c>
      <c r="B48" s="172"/>
      <c r="D48" s="177"/>
      <c r="E48" s="177"/>
      <c r="F48" s="174"/>
      <c r="G48" s="174"/>
      <c r="H48" s="180"/>
      <c r="I48" s="176" t="s">
        <v>228</v>
      </c>
      <c r="J48" s="237">
        <f>G50</f>
        <v>0</v>
      </c>
      <c r="K48" s="239">
        <f>J48</f>
        <v>0</v>
      </c>
      <c r="L48" s="206" t="str">
        <f>IF(K48&gt;1,"Can't have Postive Receivable"," ")</f>
        <v xml:space="preserve"> </v>
      </c>
    </row>
    <row r="49" spans="1:12" s="169" customFormat="1" ht="45.75" thickTop="1" x14ac:dyDescent="0.2">
      <c r="A49" s="223"/>
      <c r="B49" s="184"/>
      <c r="C49" s="223"/>
      <c r="D49" s="185" t="s">
        <v>70</v>
      </c>
      <c r="E49" s="166" t="s">
        <v>257</v>
      </c>
      <c r="F49" s="186" t="s">
        <v>71</v>
      </c>
      <c r="G49" s="186" t="s">
        <v>379</v>
      </c>
      <c r="H49" s="187" t="s">
        <v>72</v>
      </c>
      <c r="I49" s="188" t="s">
        <v>69</v>
      </c>
      <c r="J49" s="189"/>
      <c r="K49" s="240">
        <f>SUM(K45:K48)</f>
        <v>0</v>
      </c>
      <c r="L49" s="206" t="str">
        <f>IF(K49&lt;0,"Shouldn't have a Negative Receivable.  Please explain"," ")</f>
        <v xml:space="preserve"> </v>
      </c>
    </row>
    <row r="50" spans="1:12" ht="15" x14ac:dyDescent="0.2">
      <c r="A50" s="217"/>
      <c r="B50" s="172"/>
      <c r="D50" s="237">
        <f>-D45</f>
        <v>0</v>
      </c>
      <c r="E50" s="236"/>
      <c r="F50" s="237">
        <f>D50+E50</f>
        <v>0</v>
      </c>
      <c r="G50" s="236"/>
      <c r="H50" s="238">
        <f>F50+G50</f>
        <v>0</v>
      </c>
      <c r="I50" s="188" t="s">
        <v>75</v>
      </c>
      <c r="J50" s="279" t="s">
        <v>240</v>
      </c>
      <c r="K50" s="279"/>
    </row>
    <row r="51" spans="1:12" x14ac:dyDescent="0.2">
      <c r="A51" s="217"/>
      <c r="B51" s="172"/>
      <c r="C51" s="218"/>
      <c r="D51" s="190"/>
      <c r="E51" s="190"/>
      <c r="F51" s="219"/>
      <c r="G51" s="219"/>
      <c r="H51" s="191"/>
      <c r="I51" s="161"/>
      <c r="J51" s="224" t="str">
        <f>IF(K49&gt;0,"Must select type of receivable"," ")</f>
        <v xml:space="preserve"> </v>
      </c>
    </row>
    <row r="52" spans="1:12" x14ac:dyDescent="0.2">
      <c r="A52" s="217"/>
      <c r="B52" s="194" t="s">
        <v>247</v>
      </c>
      <c r="C52" s="218"/>
      <c r="D52" s="312"/>
      <c r="E52" s="312"/>
      <c r="F52" s="312"/>
      <c r="G52" s="179"/>
      <c r="H52" s="193"/>
      <c r="I52" s="177"/>
      <c r="J52" s="177"/>
      <c r="K52" s="177"/>
    </row>
    <row r="53" spans="1:12" x14ac:dyDescent="0.2">
      <c r="A53" s="217"/>
      <c r="B53" s="194"/>
      <c r="C53" s="218"/>
      <c r="D53" s="178"/>
      <c r="E53" s="178"/>
      <c r="F53" s="179"/>
      <c r="G53" s="179"/>
      <c r="H53" s="193"/>
      <c r="I53" s="177"/>
      <c r="J53" s="177"/>
      <c r="K53" s="177"/>
    </row>
    <row r="54" spans="1:12" x14ac:dyDescent="0.2">
      <c r="A54" s="210" t="s">
        <v>229</v>
      </c>
      <c r="B54" s="211"/>
      <c r="C54" s="212" t="str">
        <f>RIGHT(A54,1)</f>
        <v>5</v>
      </c>
      <c r="D54" s="163"/>
      <c r="E54" s="163"/>
      <c r="F54" s="163"/>
      <c r="G54" s="163"/>
      <c r="H54" s="164"/>
      <c r="I54" s="213"/>
      <c r="J54" s="163"/>
      <c r="K54" s="163"/>
    </row>
    <row r="55" spans="1:12" s="169" customFormat="1" ht="45" x14ac:dyDescent="0.25">
      <c r="A55" s="214" t="s">
        <v>0</v>
      </c>
      <c r="B55" s="165" t="s">
        <v>2</v>
      </c>
      <c r="C55" s="215" t="s">
        <v>16</v>
      </c>
      <c r="D55" s="166" t="s">
        <v>15</v>
      </c>
      <c r="E55" s="166" t="s">
        <v>256</v>
      </c>
      <c r="F55" s="167" t="s">
        <v>17</v>
      </c>
      <c r="G55" s="167" t="s">
        <v>18</v>
      </c>
      <c r="H55" s="168" t="s">
        <v>19</v>
      </c>
      <c r="I55" s="166" t="s">
        <v>20</v>
      </c>
      <c r="J55" s="156" t="s">
        <v>26</v>
      </c>
      <c r="K55" s="166" t="s">
        <v>74</v>
      </c>
      <c r="L55" s="216"/>
    </row>
    <row r="56" spans="1:12" x14ac:dyDescent="0.2">
      <c r="A56" s="254" t="str">
        <f>_xlfn.XLOOKUP(A59,'Bex download for prepopulation'!I:I,'Bex download for prepopulation'!C:C,"")</f>
        <v/>
      </c>
      <c r="B56" s="172" t="s">
        <v>1</v>
      </c>
      <c r="C56" s="256">
        <f>SUMIFS('Bex download for prepopulation'!G:G,'Bex download for prepopulation'!I:I,A59)</f>
        <v>0</v>
      </c>
      <c r="D56" s="236"/>
      <c r="E56" s="236"/>
      <c r="F56" s="237">
        <f>C56+D56+E56</f>
        <v>0</v>
      </c>
      <c r="G56" s="236"/>
      <c r="H56" s="238">
        <f>F56+G56</f>
        <v>0</v>
      </c>
      <c r="I56" s="176" t="s">
        <v>1</v>
      </c>
      <c r="J56" s="237">
        <f>D56+E56</f>
        <v>0</v>
      </c>
      <c r="K56" s="237">
        <f>C56+J56</f>
        <v>0</v>
      </c>
      <c r="L56" s="206" t="str">
        <f>IF(K56&lt;0,"Shouldn't have a Negative Receivable.  Please explain"," ")</f>
        <v xml:space="preserve"> </v>
      </c>
    </row>
    <row r="57" spans="1:12" ht="12" customHeight="1" x14ac:dyDescent="0.2">
      <c r="A57" s="217"/>
      <c r="B57" s="172"/>
      <c r="C57" s="218"/>
      <c r="D57" s="178"/>
      <c r="E57" s="178"/>
      <c r="F57" s="179"/>
      <c r="G57" s="179"/>
      <c r="H57" s="193"/>
      <c r="I57" s="176" t="s">
        <v>226</v>
      </c>
      <c r="J57" s="237">
        <f>G56</f>
        <v>0</v>
      </c>
      <c r="K57" s="237">
        <f>J57</f>
        <v>0</v>
      </c>
      <c r="L57" s="206" t="str">
        <f>IF(K57&gt;1,"Can't have Postive Receivable"," ")</f>
        <v xml:space="preserve"> </v>
      </c>
    </row>
    <row r="58" spans="1:12" ht="12" customHeight="1" x14ac:dyDescent="0.2">
      <c r="A58" s="217"/>
      <c r="B58" s="194"/>
      <c r="D58" s="177"/>
      <c r="E58" s="177"/>
      <c r="F58" s="174"/>
      <c r="G58" s="174"/>
      <c r="H58" s="180"/>
      <c r="I58" s="176" t="s">
        <v>227</v>
      </c>
      <c r="J58" s="237">
        <f>D61+E61</f>
        <v>0</v>
      </c>
      <c r="K58" s="237">
        <f>J58</f>
        <v>0</v>
      </c>
      <c r="L58" s="206" t="str">
        <f>IF(K58&lt;0,"Can't have Negative Receivable"," ")</f>
        <v xml:space="preserve"> </v>
      </c>
    </row>
    <row r="59" spans="1:12" ht="12" customHeight="1" thickBot="1" x14ac:dyDescent="0.25">
      <c r="A59" s="255" t="str">
        <f>$B$5&amp;"-"&amp;RIGHT(A54,1)</f>
        <v>Agency-5</v>
      </c>
      <c r="B59" s="194"/>
      <c r="D59" s="177"/>
      <c r="E59" s="177"/>
      <c r="F59" s="174"/>
      <c r="G59" s="174"/>
      <c r="H59" s="180"/>
      <c r="I59" s="176" t="s">
        <v>228</v>
      </c>
      <c r="J59" s="237">
        <f>G61</f>
        <v>0</v>
      </c>
      <c r="K59" s="239">
        <f>J59</f>
        <v>0</v>
      </c>
      <c r="L59" s="206" t="str">
        <f>IF(K59&gt;1,"Can't have Postive Receivable"," ")</f>
        <v xml:space="preserve"> </v>
      </c>
    </row>
    <row r="60" spans="1:12" s="169" customFormat="1" ht="45.75" thickTop="1" x14ac:dyDescent="0.2">
      <c r="A60" s="223"/>
      <c r="B60" s="184"/>
      <c r="C60" s="223"/>
      <c r="D60" s="185" t="s">
        <v>70</v>
      </c>
      <c r="E60" s="166" t="s">
        <v>257</v>
      </c>
      <c r="F60" s="186" t="s">
        <v>71</v>
      </c>
      <c r="G60" s="186" t="s">
        <v>379</v>
      </c>
      <c r="H60" s="187" t="s">
        <v>72</v>
      </c>
      <c r="I60" s="188" t="s">
        <v>69</v>
      </c>
      <c r="J60" s="189"/>
      <c r="K60" s="240">
        <f>SUM(K56:K59)</f>
        <v>0</v>
      </c>
      <c r="L60" s="206" t="str">
        <f>IF(K60&lt;0,"Shouldn't have a Negative Receivable.  Please explain"," ")</f>
        <v xml:space="preserve"> </v>
      </c>
    </row>
    <row r="61" spans="1:12" ht="15" x14ac:dyDescent="0.2">
      <c r="A61" s="217"/>
      <c r="B61" s="194"/>
      <c r="D61" s="237">
        <f>-D56</f>
        <v>0</v>
      </c>
      <c r="E61" s="236"/>
      <c r="F61" s="237">
        <f>D61+E61</f>
        <v>0</v>
      </c>
      <c r="G61" s="236"/>
      <c r="H61" s="238">
        <f>F61+G61</f>
        <v>0</v>
      </c>
      <c r="I61" s="188" t="s">
        <v>75</v>
      </c>
      <c r="J61" s="279" t="s">
        <v>240</v>
      </c>
      <c r="K61" s="279"/>
    </row>
    <row r="62" spans="1:12" x14ac:dyDescent="0.2">
      <c r="A62" s="217"/>
      <c r="B62" s="194"/>
      <c r="C62" s="218"/>
      <c r="D62" s="190"/>
      <c r="E62" s="190"/>
      <c r="F62" s="219"/>
      <c r="G62" s="219"/>
      <c r="H62" s="220"/>
      <c r="J62" s="224" t="str">
        <f>IF(K60&gt;0,"Must select type of receivable"," ")</f>
        <v xml:space="preserve"> </v>
      </c>
    </row>
    <row r="63" spans="1:12" ht="15" x14ac:dyDescent="0.25">
      <c r="A63" s="217"/>
      <c r="B63" s="192" t="s">
        <v>247</v>
      </c>
      <c r="C63" s="218"/>
      <c r="D63" s="312"/>
      <c r="E63" s="312"/>
      <c r="F63" s="312"/>
      <c r="G63" s="179"/>
      <c r="H63" s="193"/>
      <c r="I63" s="177"/>
      <c r="J63" s="177"/>
      <c r="K63" s="177"/>
    </row>
    <row r="64" spans="1:12" x14ac:dyDescent="0.2">
      <c r="A64" s="217"/>
      <c r="B64" s="194"/>
      <c r="C64" s="218"/>
      <c r="D64" s="178"/>
      <c r="E64" s="178"/>
      <c r="F64" s="179"/>
      <c r="G64" s="179"/>
      <c r="H64" s="193"/>
      <c r="I64" s="177"/>
      <c r="J64" s="177"/>
      <c r="K64" s="177"/>
    </row>
    <row r="65" spans="1:12" x14ac:dyDescent="0.2">
      <c r="A65" s="210" t="s">
        <v>230</v>
      </c>
      <c r="B65" s="211"/>
      <c r="C65" s="212" t="str">
        <f>RIGHT(A65,1)</f>
        <v>6</v>
      </c>
      <c r="D65" s="163"/>
      <c r="E65" s="163"/>
      <c r="F65" s="163"/>
      <c r="G65" s="163"/>
      <c r="H65" s="164"/>
      <c r="I65" s="213"/>
      <c r="J65" s="163"/>
      <c r="K65" s="163"/>
    </row>
    <row r="66" spans="1:12" s="169" customFormat="1" ht="45" x14ac:dyDescent="0.25">
      <c r="A66" s="214" t="s">
        <v>0</v>
      </c>
      <c r="B66" s="165" t="s">
        <v>2</v>
      </c>
      <c r="C66" s="215" t="s">
        <v>16</v>
      </c>
      <c r="D66" s="166" t="s">
        <v>15</v>
      </c>
      <c r="E66" s="166" t="s">
        <v>256</v>
      </c>
      <c r="F66" s="167" t="s">
        <v>17</v>
      </c>
      <c r="G66" s="167" t="s">
        <v>18</v>
      </c>
      <c r="H66" s="168" t="s">
        <v>19</v>
      </c>
      <c r="I66" s="166" t="s">
        <v>20</v>
      </c>
      <c r="J66" s="156" t="s">
        <v>26</v>
      </c>
      <c r="K66" s="166" t="s">
        <v>74</v>
      </c>
      <c r="L66" s="216"/>
    </row>
    <row r="67" spans="1:12" x14ac:dyDescent="0.2">
      <c r="A67" s="254" t="str">
        <f>_xlfn.XLOOKUP(A70,'Bex download for prepopulation'!I:I,'Bex download for prepopulation'!C:C,"")</f>
        <v/>
      </c>
      <c r="B67" s="172" t="s">
        <v>1</v>
      </c>
      <c r="C67" s="256">
        <f>SUMIFS('Bex download for prepopulation'!G:G,'Bex download for prepopulation'!I:I,A70)</f>
        <v>0</v>
      </c>
      <c r="D67" s="236"/>
      <c r="E67" s="236"/>
      <c r="F67" s="237">
        <f>C67+D67+E67</f>
        <v>0</v>
      </c>
      <c r="G67" s="236"/>
      <c r="H67" s="238">
        <f>F67+G67</f>
        <v>0</v>
      </c>
      <c r="I67" s="176" t="s">
        <v>1</v>
      </c>
      <c r="J67" s="237">
        <f>D67+E67</f>
        <v>0</v>
      </c>
      <c r="K67" s="237">
        <f>C67+J67</f>
        <v>0</v>
      </c>
      <c r="L67" s="206" t="str">
        <f>IF(K67&lt;0,"Shouldn't have a Negative Receivable.  Please explain"," ")</f>
        <v xml:space="preserve"> </v>
      </c>
    </row>
    <row r="68" spans="1:12" ht="12" customHeight="1" x14ac:dyDescent="0.2">
      <c r="A68" s="217"/>
      <c r="B68" s="172"/>
      <c r="C68" s="218"/>
      <c r="D68" s="178"/>
      <c r="E68" s="178"/>
      <c r="F68" s="179"/>
      <c r="G68" s="179"/>
      <c r="H68" s="180"/>
      <c r="I68" s="176" t="s">
        <v>226</v>
      </c>
      <c r="J68" s="237">
        <f>G67</f>
        <v>0</v>
      </c>
      <c r="K68" s="237">
        <f>J68</f>
        <v>0</v>
      </c>
      <c r="L68" s="206" t="str">
        <f>IF(K68&gt;1,"Can't have Postive Receivable"," ")</f>
        <v xml:space="preserve"> </v>
      </c>
    </row>
    <row r="69" spans="1:12" ht="12" customHeight="1" x14ac:dyDescent="0.2">
      <c r="A69" s="217"/>
      <c r="B69" s="172"/>
      <c r="D69" s="177"/>
      <c r="E69" s="177"/>
      <c r="F69" s="174"/>
      <c r="G69" s="174"/>
      <c r="H69" s="180"/>
      <c r="I69" s="176" t="s">
        <v>227</v>
      </c>
      <c r="J69" s="237">
        <f>D72+E72</f>
        <v>0</v>
      </c>
      <c r="K69" s="237">
        <f>J69</f>
        <v>0</v>
      </c>
      <c r="L69" s="206" t="str">
        <f>IF(K69&lt;0,"Can't have Negative Receivable"," ")</f>
        <v xml:space="preserve"> </v>
      </c>
    </row>
    <row r="70" spans="1:12" ht="12" customHeight="1" thickBot="1" x14ac:dyDescent="0.25">
      <c r="A70" s="255" t="str">
        <f>$B$5&amp;"-"&amp;RIGHT(A65,1)</f>
        <v>Agency-6</v>
      </c>
      <c r="B70" s="172"/>
      <c r="D70" s="177"/>
      <c r="E70" s="177"/>
      <c r="F70" s="174"/>
      <c r="G70" s="174"/>
      <c r="H70" s="180"/>
      <c r="I70" s="176" t="s">
        <v>228</v>
      </c>
      <c r="J70" s="237">
        <f>G72</f>
        <v>0</v>
      </c>
      <c r="K70" s="239">
        <f>J70</f>
        <v>0</v>
      </c>
      <c r="L70" s="206" t="str">
        <f>IF(K70&gt;1,"Can't have Postive Receivable"," ")</f>
        <v xml:space="preserve"> </v>
      </c>
    </row>
    <row r="71" spans="1:12" s="169" customFormat="1" ht="45.75" thickTop="1" x14ac:dyDescent="0.2">
      <c r="A71" s="223"/>
      <c r="B71" s="184"/>
      <c r="C71" s="223"/>
      <c r="D71" s="185" t="s">
        <v>70</v>
      </c>
      <c r="E71" s="166" t="s">
        <v>257</v>
      </c>
      <c r="F71" s="186" t="s">
        <v>71</v>
      </c>
      <c r="G71" s="186" t="s">
        <v>379</v>
      </c>
      <c r="H71" s="187" t="s">
        <v>72</v>
      </c>
      <c r="I71" s="188" t="s">
        <v>69</v>
      </c>
      <c r="J71" s="189"/>
      <c r="K71" s="240">
        <f>SUM(K67:K70)</f>
        <v>0</v>
      </c>
      <c r="L71" s="206" t="str">
        <f>IF(K71&lt;0,"Shouldn't have a Negative Receivable.  Please explain"," ")</f>
        <v xml:space="preserve"> </v>
      </c>
    </row>
    <row r="72" spans="1:12" ht="15" x14ac:dyDescent="0.2">
      <c r="A72" s="217"/>
      <c r="B72" s="172"/>
      <c r="D72" s="237">
        <f>-D67</f>
        <v>0</v>
      </c>
      <c r="E72" s="236"/>
      <c r="F72" s="237">
        <f>D72+E72</f>
        <v>0</v>
      </c>
      <c r="G72" s="236"/>
      <c r="H72" s="238">
        <f>F72+G72</f>
        <v>0</v>
      </c>
      <c r="I72" s="188" t="s">
        <v>75</v>
      </c>
      <c r="J72" s="279" t="s">
        <v>240</v>
      </c>
      <c r="K72" s="279"/>
    </row>
    <row r="73" spans="1:12" x14ac:dyDescent="0.2">
      <c r="A73" s="217"/>
      <c r="B73" s="172"/>
      <c r="C73" s="218"/>
      <c r="D73" s="190"/>
      <c r="E73" s="190"/>
      <c r="F73" s="219"/>
      <c r="G73" s="219"/>
      <c r="H73" s="191"/>
      <c r="I73" s="161"/>
      <c r="J73" s="224" t="str">
        <f>IF(K71&gt;0,"Must select type of receivable"," ")</f>
        <v xml:space="preserve"> </v>
      </c>
    </row>
    <row r="74" spans="1:12" x14ac:dyDescent="0.2">
      <c r="A74" s="217"/>
      <c r="B74" s="194" t="s">
        <v>247</v>
      </c>
      <c r="C74" s="218"/>
      <c r="D74" s="312" t="s">
        <v>208</v>
      </c>
      <c r="E74" s="312"/>
      <c r="F74" s="312"/>
      <c r="G74" s="179"/>
      <c r="H74" s="193"/>
      <c r="I74" s="177"/>
      <c r="J74" s="177"/>
      <c r="K74" s="177"/>
    </row>
    <row r="75" spans="1:12" x14ac:dyDescent="0.2">
      <c r="A75" s="217"/>
      <c r="B75" s="194"/>
      <c r="C75" s="218"/>
      <c r="D75" s="178"/>
      <c r="E75" s="178"/>
      <c r="F75" s="179"/>
      <c r="G75" s="179"/>
      <c r="H75" s="193"/>
      <c r="I75" s="177"/>
      <c r="J75" s="177"/>
      <c r="K75" s="177"/>
    </row>
    <row r="76" spans="1:12" x14ac:dyDescent="0.2">
      <c r="A76" s="210" t="s">
        <v>231</v>
      </c>
      <c r="B76" s="211"/>
      <c r="C76" s="212" t="str">
        <f>RIGHT(A76,1)</f>
        <v>7</v>
      </c>
      <c r="D76" s="163"/>
      <c r="E76" s="163"/>
      <c r="F76" s="163"/>
      <c r="G76" s="163"/>
      <c r="H76" s="164"/>
      <c r="I76" s="213"/>
      <c r="J76" s="163"/>
      <c r="K76" s="163"/>
    </row>
    <row r="77" spans="1:12" s="169" customFormat="1" ht="45" x14ac:dyDescent="0.25">
      <c r="A77" s="214" t="s">
        <v>0</v>
      </c>
      <c r="B77" s="165" t="s">
        <v>2</v>
      </c>
      <c r="C77" s="215" t="s">
        <v>16</v>
      </c>
      <c r="D77" s="166" t="s">
        <v>15</v>
      </c>
      <c r="E77" s="166" t="s">
        <v>256</v>
      </c>
      <c r="F77" s="167" t="s">
        <v>17</v>
      </c>
      <c r="G77" s="167" t="s">
        <v>18</v>
      </c>
      <c r="H77" s="168" t="s">
        <v>19</v>
      </c>
      <c r="I77" s="166" t="s">
        <v>20</v>
      </c>
      <c r="J77" s="156" t="s">
        <v>26</v>
      </c>
      <c r="K77" s="166" t="s">
        <v>74</v>
      </c>
      <c r="L77" s="216"/>
    </row>
    <row r="78" spans="1:12" x14ac:dyDescent="0.2">
      <c r="A78" s="254" t="str">
        <f>_xlfn.XLOOKUP(A81,'Bex download for prepopulation'!I:I,'Bex download for prepopulation'!C:C,"")</f>
        <v/>
      </c>
      <c r="B78" s="172" t="s">
        <v>1</v>
      </c>
      <c r="C78" s="256">
        <f>SUMIFS('Bex download for prepopulation'!G:G,'Bex download for prepopulation'!I:I,A81)</f>
        <v>0</v>
      </c>
      <c r="D78" s="236"/>
      <c r="E78" s="236"/>
      <c r="F78" s="237">
        <f>C78+D78+E78</f>
        <v>0</v>
      </c>
      <c r="G78" s="236"/>
      <c r="H78" s="238">
        <f>F78+G78</f>
        <v>0</v>
      </c>
      <c r="I78" s="176" t="s">
        <v>1</v>
      </c>
      <c r="J78" s="237">
        <f>D78+E78</f>
        <v>0</v>
      </c>
      <c r="K78" s="237">
        <f>C78+J78</f>
        <v>0</v>
      </c>
      <c r="L78" s="206" t="str">
        <f>IF(K78&lt;0,"Shouldn't have a Negative Receivable.  Please explain"," ")</f>
        <v xml:space="preserve"> </v>
      </c>
    </row>
    <row r="79" spans="1:12" ht="12" customHeight="1" x14ac:dyDescent="0.2">
      <c r="A79" s="217"/>
      <c r="B79" s="172"/>
      <c r="C79" s="218"/>
      <c r="D79" s="178"/>
      <c r="E79" s="178"/>
      <c r="F79" s="179"/>
      <c r="G79" s="179"/>
      <c r="H79" s="193"/>
      <c r="I79" s="176" t="s">
        <v>226</v>
      </c>
      <c r="J79" s="237">
        <f>G78</f>
        <v>0</v>
      </c>
      <c r="K79" s="237">
        <f>J79</f>
        <v>0</v>
      </c>
      <c r="L79" s="206" t="str">
        <f>IF(K79&gt;1,"Can't have Postive Receivable"," ")</f>
        <v xml:space="preserve"> </v>
      </c>
    </row>
    <row r="80" spans="1:12" ht="12" customHeight="1" x14ac:dyDescent="0.2">
      <c r="A80" s="217"/>
      <c r="B80" s="194"/>
      <c r="D80" s="177"/>
      <c r="E80" s="177"/>
      <c r="F80" s="174"/>
      <c r="G80" s="174"/>
      <c r="H80" s="180"/>
      <c r="I80" s="176" t="s">
        <v>227</v>
      </c>
      <c r="J80" s="237">
        <f>D83+E83</f>
        <v>0</v>
      </c>
      <c r="K80" s="237">
        <f>J80</f>
        <v>0</v>
      </c>
      <c r="L80" s="206" t="str">
        <f>IF(K80&lt;0,"Can't have Negative Receivable"," ")</f>
        <v xml:space="preserve"> </v>
      </c>
    </row>
    <row r="81" spans="1:12" ht="12" customHeight="1" thickBot="1" x14ac:dyDescent="0.25">
      <c r="A81" s="255" t="str">
        <f>$B$5&amp;"-"&amp;RIGHT(A76,1)</f>
        <v>Agency-7</v>
      </c>
      <c r="B81" s="194"/>
      <c r="D81" s="177"/>
      <c r="E81" s="177"/>
      <c r="F81" s="174"/>
      <c r="G81" s="174"/>
      <c r="H81" s="180"/>
      <c r="I81" s="176" t="s">
        <v>228</v>
      </c>
      <c r="J81" s="237">
        <f>G83</f>
        <v>0</v>
      </c>
      <c r="K81" s="239">
        <f>J81</f>
        <v>0</v>
      </c>
      <c r="L81" s="206" t="str">
        <f>IF(K81&gt;1,"Can't have Postive Receivable"," ")</f>
        <v xml:space="preserve"> </v>
      </c>
    </row>
    <row r="82" spans="1:12" s="169" customFormat="1" ht="45.75" thickTop="1" x14ac:dyDescent="0.2">
      <c r="A82" s="223"/>
      <c r="B82" s="184"/>
      <c r="C82" s="223"/>
      <c r="D82" s="185" t="s">
        <v>70</v>
      </c>
      <c r="E82" s="166" t="s">
        <v>257</v>
      </c>
      <c r="F82" s="186" t="s">
        <v>71</v>
      </c>
      <c r="G82" s="186" t="s">
        <v>379</v>
      </c>
      <c r="H82" s="187" t="s">
        <v>72</v>
      </c>
      <c r="I82" s="188" t="s">
        <v>69</v>
      </c>
      <c r="J82" s="189"/>
      <c r="K82" s="240">
        <f>SUM(K78:K81)</f>
        <v>0</v>
      </c>
      <c r="L82" s="206" t="str">
        <f>IF(K82&lt;0,"Shouldn't have a Negative Receivable.  Please explain"," ")</f>
        <v xml:space="preserve"> </v>
      </c>
    </row>
    <row r="83" spans="1:12" ht="15" x14ac:dyDescent="0.2">
      <c r="A83" s="217"/>
      <c r="B83" s="194"/>
      <c r="D83" s="237">
        <f>-D78</f>
        <v>0</v>
      </c>
      <c r="E83" s="236"/>
      <c r="F83" s="237">
        <f>D83+E83</f>
        <v>0</v>
      </c>
      <c r="G83" s="236"/>
      <c r="H83" s="238">
        <f>F83+G83</f>
        <v>0</v>
      </c>
      <c r="I83" s="188" t="s">
        <v>75</v>
      </c>
      <c r="J83" s="279" t="s">
        <v>240</v>
      </c>
      <c r="K83" s="279"/>
    </row>
    <row r="84" spans="1:12" x14ac:dyDescent="0.2">
      <c r="A84" s="217"/>
      <c r="B84" s="194"/>
      <c r="C84" s="218"/>
      <c r="D84" s="190"/>
      <c r="E84" s="190"/>
      <c r="F84" s="219"/>
      <c r="G84" s="219"/>
      <c r="H84" s="220"/>
      <c r="J84" s="224" t="str">
        <f>IF(K82&gt;0,"Must select type of receivable"," ")</f>
        <v xml:space="preserve"> </v>
      </c>
    </row>
    <row r="85" spans="1:12" ht="15" x14ac:dyDescent="0.25">
      <c r="A85" s="217"/>
      <c r="B85" s="192" t="s">
        <v>247</v>
      </c>
      <c r="C85" s="218"/>
      <c r="D85" s="312" t="s">
        <v>208</v>
      </c>
      <c r="E85" s="312"/>
      <c r="F85" s="312"/>
      <c r="G85" s="179"/>
      <c r="H85" s="193"/>
      <c r="I85" s="177"/>
      <c r="J85" s="177"/>
      <c r="K85" s="177"/>
    </row>
    <row r="86" spans="1:12" x14ac:dyDescent="0.2">
      <c r="A86" s="217"/>
      <c r="B86" s="194"/>
      <c r="C86" s="218"/>
      <c r="D86" s="178"/>
      <c r="E86" s="178"/>
      <c r="F86" s="179"/>
      <c r="G86" s="179"/>
      <c r="H86" s="193"/>
      <c r="I86" s="177"/>
      <c r="J86" s="177"/>
      <c r="K86" s="177"/>
    </row>
    <row r="87" spans="1:12" x14ac:dyDescent="0.2">
      <c r="A87" s="210" t="s">
        <v>232</v>
      </c>
      <c r="B87" s="211"/>
      <c r="C87" s="212" t="str">
        <f>RIGHT(A87,1)</f>
        <v>8</v>
      </c>
      <c r="D87" s="163"/>
      <c r="E87" s="163"/>
      <c r="F87" s="163"/>
      <c r="G87" s="163"/>
      <c r="H87" s="164"/>
      <c r="I87" s="213"/>
      <c r="J87" s="163"/>
      <c r="K87" s="163"/>
    </row>
    <row r="88" spans="1:12" s="169" customFormat="1" ht="45" x14ac:dyDescent="0.25">
      <c r="A88" s="214" t="s">
        <v>0</v>
      </c>
      <c r="B88" s="165" t="s">
        <v>2</v>
      </c>
      <c r="C88" s="215" t="s">
        <v>16</v>
      </c>
      <c r="D88" s="166" t="s">
        <v>15</v>
      </c>
      <c r="E88" s="166" t="s">
        <v>256</v>
      </c>
      <c r="F88" s="167" t="s">
        <v>17</v>
      </c>
      <c r="G88" s="167" t="s">
        <v>18</v>
      </c>
      <c r="H88" s="168" t="s">
        <v>19</v>
      </c>
      <c r="I88" s="166" t="s">
        <v>20</v>
      </c>
      <c r="J88" s="156" t="s">
        <v>26</v>
      </c>
      <c r="K88" s="166" t="s">
        <v>74</v>
      </c>
      <c r="L88" s="216"/>
    </row>
    <row r="89" spans="1:12" x14ac:dyDescent="0.2">
      <c r="A89" s="254" t="str">
        <f>_xlfn.XLOOKUP(A92,'Bex download for prepopulation'!I:I,'Bex download for prepopulation'!C:C,"")</f>
        <v/>
      </c>
      <c r="B89" s="172" t="s">
        <v>1</v>
      </c>
      <c r="C89" s="256">
        <f>SUMIFS('Bex download for prepopulation'!G:G,'Bex download for prepopulation'!I:I,A92)</f>
        <v>0</v>
      </c>
      <c r="D89" s="236"/>
      <c r="E89" s="236"/>
      <c r="F89" s="237">
        <f>C89+D89+E89</f>
        <v>0</v>
      </c>
      <c r="G89" s="236"/>
      <c r="H89" s="238">
        <f>F89+G89</f>
        <v>0</v>
      </c>
      <c r="I89" s="176" t="s">
        <v>1</v>
      </c>
      <c r="J89" s="237">
        <f>D89+E89</f>
        <v>0</v>
      </c>
      <c r="K89" s="237">
        <f>C89+J89</f>
        <v>0</v>
      </c>
      <c r="L89" s="206" t="str">
        <f>IF(K89&lt;0,"Shouldn't have a Negative Receivable.  Please explain"," ")</f>
        <v xml:space="preserve"> </v>
      </c>
    </row>
    <row r="90" spans="1:12" ht="12" customHeight="1" x14ac:dyDescent="0.2">
      <c r="A90" s="217"/>
      <c r="B90" s="172"/>
      <c r="C90" s="218"/>
      <c r="D90" s="178"/>
      <c r="E90" s="178"/>
      <c r="F90" s="179"/>
      <c r="G90" s="179"/>
      <c r="H90" s="180"/>
      <c r="I90" s="176" t="s">
        <v>226</v>
      </c>
      <c r="J90" s="237">
        <f>G89</f>
        <v>0</v>
      </c>
      <c r="K90" s="237">
        <f>J90</f>
        <v>0</v>
      </c>
      <c r="L90" s="206" t="str">
        <f>IF(K90&gt;1,"Can't have Postive Receivable"," ")</f>
        <v xml:space="preserve"> </v>
      </c>
    </row>
    <row r="91" spans="1:12" ht="12" customHeight="1" x14ac:dyDescent="0.2">
      <c r="A91" s="217"/>
      <c r="B91" s="172"/>
      <c r="D91" s="177"/>
      <c r="E91" s="177"/>
      <c r="F91" s="174"/>
      <c r="G91" s="174"/>
      <c r="H91" s="180"/>
      <c r="I91" s="176" t="s">
        <v>227</v>
      </c>
      <c r="J91" s="237">
        <f>D94+E94</f>
        <v>0</v>
      </c>
      <c r="K91" s="237">
        <f>J91</f>
        <v>0</v>
      </c>
      <c r="L91" s="206" t="str">
        <f>IF(K91&lt;0,"Can't have Negative Receivable"," ")</f>
        <v xml:space="preserve"> </v>
      </c>
    </row>
    <row r="92" spans="1:12" ht="12" customHeight="1" thickBot="1" x14ac:dyDescent="0.25">
      <c r="A92" s="255" t="str">
        <f>$B$5&amp;"-"&amp;RIGHT(A87,1)</f>
        <v>Agency-8</v>
      </c>
      <c r="B92" s="172"/>
      <c r="D92" s="177"/>
      <c r="E92" s="177"/>
      <c r="F92" s="174"/>
      <c r="G92" s="174"/>
      <c r="H92" s="180"/>
      <c r="I92" s="176" t="s">
        <v>228</v>
      </c>
      <c r="J92" s="237">
        <f>G94</f>
        <v>0</v>
      </c>
      <c r="K92" s="239">
        <f>J92</f>
        <v>0</v>
      </c>
      <c r="L92" s="206" t="str">
        <f>IF(K92&gt;1,"Can't have Postive Receivable"," ")</f>
        <v xml:space="preserve"> </v>
      </c>
    </row>
    <row r="93" spans="1:12" s="169" customFormat="1" ht="45.75" thickTop="1" x14ac:dyDescent="0.2">
      <c r="A93" s="223"/>
      <c r="B93" s="184"/>
      <c r="C93" s="223"/>
      <c r="D93" s="185" t="s">
        <v>70</v>
      </c>
      <c r="E93" s="166" t="s">
        <v>257</v>
      </c>
      <c r="F93" s="186" t="s">
        <v>71</v>
      </c>
      <c r="G93" s="186" t="s">
        <v>379</v>
      </c>
      <c r="H93" s="187" t="s">
        <v>72</v>
      </c>
      <c r="I93" s="188" t="s">
        <v>69</v>
      </c>
      <c r="J93" s="189"/>
      <c r="K93" s="240">
        <f>SUM(K89:K92)</f>
        <v>0</v>
      </c>
      <c r="L93" s="206" t="str">
        <f>IF(K93&lt;0,"Shouldn't have a Negative Receivable.  Please explain"," ")</f>
        <v xml:space="preserve"> </v>
      </c>
    </row>
    <row r="94" spans="1:12" ht="15" x14ac:dyDescent="0.2">
      <c r="A94" s="217"/>
      <c r="B94" s="172"/>
      <c r="D94" s="237">
        <f>-D89</f>
        <v>0</v>
      </c>
      <c r="E94" s="236"/>
      <c r="F94" s="237">
        <f>D94+E94</f>
        <v>0</v>
      </c>
      <c r="G94" s="236"/>
      <c r="H94" s="238">
        <f>F94+G94</f>
        <v>0</v>
      </c>
      <c r="I94" s="188" t="s">
        <v>75</v>
      </c>
      <c r="J94" s="279" t="s">
        <v>240</v>
      </c>
      <c r="K94" s="279"/>
    </row>
    <row r="95" spans="1:12" x14ac:dyDescent="0.2">
      <c r="A95" s="217"/>
      <c r="B95" s="172"/>
      <c r="C95" s="218"/>
      <c r="D95" s="190"/>
      <c r="E95" s="190"/>
      <c r="F95" s="219"/>
      <c r="G95" s="219"/>
      <c r="H95" s="191"/>
      <c r="I95" s="161"/>
      <c r="J95" s="224" t="str">
        <f>IF(K93&gt;0,"Must select type of receivable"," ")</f>
        <v xml:space="preserve"> </v>
      </c>
    </row>
    <row r="96" spans="1:12" ht="15" x14ac:dyDescent="0.25">
      <c r="A96" s="217"/>
      <c r="B96" s="192" t="s">
        <v>247</v>
      </c>
      <c r="C96" s="218"/>
      <c r="D96" s="312" t="s">
        <v>208</v>
      </c>
      <c r="E96" s="312"/>
      <c r="F96" s="312"/>
      <c r="G96" s="179"/>
      <c r="H96" s="193"/>
      <c r="I96" s="177"/>
      <c r="J96" s="177"/>
      <c r="K96" s="177"/>
    </row>
    <row r="97" spans="1:12" x14ac:dyDescent="0.2">
      <c r="A97" s="217"/>
      <c r="B97" s="194"/>
      <c r="C97" s="218"/>
      <c r="D97" s="178"/>
      <c r="E97" s="178"/>
      <c r="F97" s="179"/>
      <c r="G97" s="179"/>
      <c r="H97" s="193"/>
      <c r="I97" s="177"/>
      <c r="J97" s="177"/>
      <c r="K97" s="177"/>
    </row>
    <row r="98" spans="1:12" x14ac:dyDescent="0.2">
      <c r="A98" s="210" t="s">
        <v>233</v>
      </c>
      <c r="B98" s="211"/>
      <c r="C98" s="212" t="str">
        <f>RIGHT(A98,1)</f>
        <v>9</v>
      </c>
      <c r="D98" s="163"/>
      <c r="E98" s="163"/>
      <c r="F98" s="163"/>
      <c r="G98" s="163"/>
      <c r="H98" s="164"/>
      <c r="I98" s="213"/>
      <c r="J98" s="163"/>
      <c r="K98" s="163"/>
    </row>
    <row r="99" spans="1:12" s="169" customFormat="1" ht="45" x14ac:dyDescent="0.25">
      <c r="A99" s="214" t="s">
        <v>0</v>
      </c>
      <c r="B99" s="165" t="s">
        <v>2</v>
      </c>
      <c r="C99" s="215" t="s">
        <v>16</v>
      </c>
      <c r="D99" s="166" t="s">
        <v>15</v>
      </c>
      <c r="E99" s="166" t="s">
        <v>256</v>
      </c>
      <c r="F99" s="167" t="s">
        <v>17</v>
      </c>
      <c r="G99" s="167" t="s">
        <v>18</v>
      </c>
      <c r="H99" s="168" t="s">
        <v>19</v>
      </c>
      <c r="I99" s="166" t="s">
        <v>20</v>
      </c>
      <c r="J99" s="156" t="s">
        <v>26</v>
      </c>
      <c r="K99" s="166" t="s">
        <v>74</v>
      </c>
      <c r="L99" s="216"/>
    </row>
    <row r="100" spans="1:12" x14ac:dyDescent="0.2">
      <c r="A100" s="254" t="str">
        <f>_xlfn.XLOOKUP(A103,'Bex download for prepopulation'!I:I,'Bex download for prepopulation'!C:C,"")</f>
        <v/>
      </c>
      <c r="B100" s="172" t="s">
        <v>1</v>
      </c>
      <c r="C100" s="256">
        <f>SUMIFS('Bex download for prepopulation'!G:G,'Bex download for prepopulation'!I:I,A103)</f>
        <v>0</v>
      </c>
      <c r="D100" s="236"/>
      <c r="E100" s="236"/>
      <c r="F100" s="237">
        <f>C100+D100+E100</f>
        <v>0</v>
      </c>
      <c r="G100" s="236"/>
      <c r="H100" s="238">
        <f>F100+G100</f>
        <v>0</v>
      </c>
      <c r="I100" s="176" t="s">
        <v>1</v>
      </c>
      <c r="J100" s="237">
        <f>D100+E100</f>
        <v>0</v>
      </c>
      <c r="K100" s="237">
        <f>C100+J100</f>
        <v>0</v>
      </c>
      <c r="L100" s="206" t="str">
        <f>IF(K100&lt;0,"Shouldn't have a Negative Receivable.  Please explain"," ")</f>
        <v xml:space="preserve"> </v>
      </c>
    </row>
    <row r="101" spans="1:12" ht="12" customHeight="1" x14ac:dyDescent="0.2">
      <c r="A101" s="217"/>
      <c r="B101" s="172"/>
      <c r="C101" s="218"/>
      <c r="D101" s="178"/>
      <c r="E101" s="178"/>
      <c r="F101" s="179"/>
      <c r="G101" s="179"/>
      <c r="H101" s="193"/>
      <c r="I101" s="176" t="s">
        <v>226</v>
      </c>
      <c r="J101" s="237">
        <f>G100</f>
        <v>0</v>
      </c>
      <c r="K101" s="237">
        <f>J101</f>
        <v>0</v>
      </c>
      <c r="L101" s="206" t="str">
        <f>IF(K101&gt;1,"Can't have Postive Receivable"," ")</f>
        <v xml:space="preserve"> </v>
      </c>
    </row>
    <row r="102" spans="1:12" ht="12" customHeight="1" x14ac:dyDescent="0.2">
      <c r="A102" s="217"/>
      <c r="B102" s="194"/>
      <c r="D102" s="177"/>
      <c r="E102" s="177"/>
      <c r="F102" s="174"/>
      <c r="G102" s="174"/>
      <c r="H102" s="180"/>
      <c r="I102" s="176" t="s">
        <v>227</v>
      </c>
      <c r="J102" s="237">
        <f>D105+E105</f>
        <v>0</v>
      </c>
      <c r="K102" s="237">
        <f>J102</f>
        <v>0</v>
      </c>
      <c r="L102" s="206" t="str">
        <f>IF(K102&lt;0,"Can't have Negative Receivable"," ")</f>
        <v xml:space="preserve"> </v>
      </c>
    </row>
    <row r="103" spans="1:12" ht="12" customHeight="1" thickBot="1" x14ac:dyDescent="0.25">
      <c r="A103" s="255" t="str">
        <f>$B$5&amp;"-"&amp;RIGHT(A98,1)</f>
        <v>Agency-9</v>
      </c>
      <c r="B103" s="194"/>
      <c r="D103" s="177"/>
      <c r="E103" s="177"/>
      <c r="F103" s="174"/>
      <c r="G103" s="174"/>
      <c r="H103" s="180"/>
      <c r="I103" s="176" t="s">
        <v>228</v>
      </c>
      <c r="J103" s="237">
        <f>G105</f>
        <v>0</v>
      </c>
      <c r="K103" s="239">
        <f>J103</f>
        <v>0</v>
      </c>
      <c r="L103" s="206" t="str">
        <f>IF(K103&gt;1,"Can't have Postive Receivable"," ")</f>
        <v xml:space="preserve"> </v>
      </c>
    </row>
    <row r="104" spans="1:12" s="169" customFormat="1" ht="45.75" thickTop="1" x14ac:dyDescent="0.2">
      <c r="A104" s="223"/>
      <c r="B104" s="184"/>
      <c r="C104" s="223"/>
      <c r="D104" s="185" t="s">
        <v>70</v>
      </c>
      <c r="E104" s="166" t="s">
        <v>257</v>
      </c>
      <c r="F104" s="186" t="s">
        <v>71</v>
      </c>
      <c r="G104" s="186" t="s">
        <v>379</v>
      </c>
      <c r="H104" s="187" t="s">
        <v>72</v>
      </c>
      <c r="I104" s="188" t="s">
        <v>69</v>
      </c>
      <c r="J104" s="189"/>
      <c r="K104" s="240">
        <f>SUM(K100:K103)</f>
        <v>0</v>
      </c>
      <c r="L104" s="206" t="str">
        <f>IF(K104&lt;0,"Shouldn't have a Negative Receivable.  Please explain"," ")</f>
        <v xml:space="preserve"> </v>
      </c>
    </row>
    <row r="105" spans="1:12" ht="15" x14ac:dyDescent="0.2">
      <c r="A105" s="217"/>
      <c r="B105" s="194"/>
      <c r="D105" s="237">
        <f>-D100</f>
        <v>0</v>
      </c>
      <c r="E105" s="236"/>
      <c r="F105" s="237">
        <f>D105+E105</f>
        <v>0</v>
      </c>
      <c r="G105" s="236"/>
      <c r="H105" s="238">
        <f>F105+G105</f>
        <v>0</v>
      </c>
      <c r="I105" s="188" t="s">
        <v>75</v>
      </c>
      <c r="J105" s="279" t="s">
        <v>240</v>
      </c>
      <c r="K105" s="279"/>
      <c r="L105" s="224"/>
    </row>
    <row r="106" spans="1:12" x14ac:dyDescent="0.2">
      <c r="A106" s="217"/>
      <c r="B106" s="194"/>
      <c r="C106" s="218"/>
      <c r="D106" s="190"/>
      <c r="E106" s="190"/>
      <c r="F106" s="219"/>
      <c r="G106" s="219"/>
      <c r="H106" s="220"/>
      <c r="J106" s="224" t="str">
        <f>IF(K104&gt;0,"Must select type of receivable"," ")</f>
        <v xml:space="preserve"> </v>
      </c>
    </row>
    <row r="107" spans="1:12" ht="15" x14ac:dyDescent="0.25">
      <c r="A107" s="217"/>
      <c r="B107" s="192" t="s">
        <v>247</v>
      </c>
      <c r="C107" s="218"/>
      <c r="D107" s="312" t="s">
        <v>208</v>
      </c>
      <c r="E107" s="312"/>
      <c r="F107" s="312"/>
      <c r="G107" s="179"/>
      <c r="H107" s="193"/>
      <c r="I107" s="177"/>
      <c r="J107" s="177"/>
      <c r="K107" s="177"/>
    </row>
    <row r="108" spans="1:12" x14ac:dyDescent="0.2">
      <c r="A108" s="217"/>
      <c r="B108" s="194"/>
      <c r="C108" s="218"/>
      <c r="D108" s="178"/>
      <c r="E108" s="178"/>
      <c r="F108" s="179"/>
      <c r="G108" s="179"/>
      <c r="H108" s="193"/>
      <c r="I108" s="177"/>
      <c r="J108" s="177"/>
      <c r="K108" s="177"/>
    </row>
    <row r="109" spans="1:12" x14ac:dyDescent="0.2">
      <c r="A109" s="210" t="s">
        <v>234</v>
      </c>
      <c r="B109" s="211"/>
      <c r="C109" s="212" t="str">
        <f>RIGHT(A109,2)</f>
        <v>10</v>
      </c>
      <c r="D109" s="163"/>
      <c r="E109" s="163"/>
      <c r="F109" s="163"/>
      <c r="G109" s="163"/>
      <c r="H109" s="164"/>
      <c r="I109" s="213"/>
      <c r="J109" s="163"/>
      <c r="K109" s="163"/>
    </row>
    <row r="110" spans="1:12" s="169" customFormat="1" ht="45" x14ac:dyDescent="0.25">
      <c r="A110" s="214" t="s">
        <v>0</v>
      </c>
      <c r="B110" s="165" t="s">
        <v>2</v>
      </c>
      <c r="C110" s="215" t="s">
        <v>16</v>
      </c>
      <c r="D110" s="166" t="s">
        <v>15</v>
      </c>
      <c r="E110" s="166" t="s">
        <v>256</v>
      </c>
      <c r="F110" s="167" t="s">
        <v>17</v>
      </c>
      <c r="G110" s="167" t="s">
        <v>18</v>
      </c>
      <c r="H110" s="168" t="s">
        <v>19</v>
      </c>
      <c r="I110" s="166" t="s">
        <v>20</v>
      </c>
      <c r="J110" s="156" t="s">
        <v>26</v>
      </c>
      <c r="K110" s="166" t="s">
        <v>74</v>
      </c>
      <c r="L110" s="216"/>
    </row>
    <row r="111" spans="1:12" x14ac:dyDescent="0.2">
      <c r="A111" s="254" t="str">
        <f>_xlfn.XLOOKUP(A114,'Bex download for prepopulation'!I:I,'Bex download for prepopulation'!C:C,"")</f>
        <v/>
      </c>
      <c r="B111" s="172" t="s">
        <v>1</v>
      </c>
      <c r="C111" s="256">
        <f>SUMIFS('Bex download for prepopulation'!G:G,'Bex download for prepopulation'!I:I,A114)</f>
        <v>0</v>
      </c>
      <c r="D111" s="236"/>
      <c r="E111" s="236"/>
      <c r="F111" s="237">
        <f>C111+D111+E111</f>
        <v>0</v>
      </c>
      <c r="G111" s="236"/>
      <c r="H111" s="238">
        <f>F111+G111</f>
        <v>0</v>
      </c>
      <c r="I111" s="176" t="s">
        <v>1</v>
      </c>
      <c r="J111" s="237">
        <f>D111+E111</f>
        <v>0</v>
      </c>
      <c r="K111" s="237">
        <f>C111+J111</f>
        <v>0</v>
      </c>
      <c r="L111" s="206" t="str">
        <f>IF(K111&lt;0,"Shouldn't have a Negative Receivable.  Please explain"," ")</f>
        <v xml:space="preserve"> </v>
      </c>
    </row>
    <row r="112" spans="1:12" ht="12" customHeight="1" x14ac:dyDescent="0.2">
      <c r="A112" s="217"/>
      <c r="B112" s="172"/>
      <c r="C112" s="218"/>
      <c r="D112" s="178"/>
      <c r="E112" s="178"/>
      <c r="F112" s="179"/>
      <c r="G112" s="179"/>
      <c r="H112" s="180"/>
      <c r="I112" s="176" t="s">
        <v>226</v>
      </c>
      <c r="J112" s="237">
        <f>G111</f>
        <v>0</v>
      </c>
      <c r="K112" s="237">
        <f>J112</f>
        <v>0</v>
      </c>
      <c r="L112" s="206" t="str">
        <f>IF(K112&gt;1,"Can't have Postive Receivable"," ")</f>
        <v xml:space="preserve"> </v>
      </c>
    </row>
    <row r="113" spans="1:12" ht="12" customHeight="1" x14ac:dyDescent="0.2">
      <c r="A113" s="217"/>
      <c r="B113" s="172"/>
      <c r="D113" s="177"/>
      <c r="E113" s="177"/>
      <c r="F113" s="174"/>
      <c r="G113" s="174"/>
      <c r="H113" s="180"/>
      <c r="I113" s="176" t="s">
        <v>227</v>
      </c>
      <c r="J113" s="237">
        <f>D116+E116</f>
        <v>0</v>
      </c>
      <c r="K113" s="237">
        <f>J113</f>
        <v>0</v>
      </c>
      <c r="L113" s="206" t="str">
        <f>IF(K113&lt;0,"Can't have Negative Receivable"," ")</f>
        <v xml:space="preserve"> </v>
      </c>
    </row>
    <row r="114" spans="1:12" ht="12" customHeight="1" thickBot="1" x14ac:dyDescent="0.25">
      <c r="A114" s="282" t="str">
        <f>$B$5&amp;"-"&amp;RIGHT(A109,2)</f>
        <v>Agency-10</v>
      </c>
      <c r="B114" s="172"/>
      <c r="D114" s="177"/>
      <c r="E114" s="177"/>
      <c r="F114" s="174"/>
      <c r="G114" s="174"/>
      <c r="H114" s="180"/>
      <c r="I114" s="176" t="s">
        <v>228</v>
      </c>
      <c r="J114" s="237">
        <f>G116</f>
        <v>0</v>
      </c>
      <c r="K114" s="239">
        <f>J114</f>
        <v>0</v>
      </c>
      <c r="L114" s="206" t="str">
        <f>IF(K114&gt;1,"Can't have Postive Receivable"," ")</f>
        <v xml:space="preserve"> </v>
      </c>
    </row>
    <row r="115" spans="1:12" s="169" customFormat="1" ht="45.75" thickTop="1" x14ac:dyDescent="0.2">
      <c r="A115" s="223"/>
      <c r="B115" s="184"/>
      <c r="C115" s="223"/>
      <c r="D115" s="185" t="s">
        <v>70</v>
      </c>
      <c r="E115" s="166" t="s">
        <v>257</v>
      </c>
      <c r="F115" s="186" t="s">
        <v>71</v>
      </c>
      <c r="G115" s="186" t="s">
        <v>379</v>
      </c>
      <c r="H115" s="187" t="s">
        <v>72</v>
      </c>
      <c r="I115" s="188" t="s">
        <v>69</v>
      </c>
      <c r="J115" s="189"/>
      <c r="K115" s="240">
        <f>SUM(K111:K114)</f>
        <v>0</v>
      </c>
      <c r="L115" s="206" t="str">
        <f>IF(K115&lt;0,"Shouldn't have a Negative Receivable.  Please explain"," ")</f>
        <v xml:space="preserve"> </v>
      </c>
    </row>
    <row r="116" spans="1:12" ht="15" x14ac:dyDescent="0.2">
      <c r="A116" s="217"/>
      <c r="B116" s="172"/>
      <c r="D116" s="237">
        <f>-D111</f>
        <v>0</v>
      </c>
      <c r="E116" s="236"/>
      <c r="F116" s="237">
        <f>D116+E116</f>
        <v>0</v>
      </c>
      <c r="G116" s="236"/>
      <c r="H116" s="238">
        <f>F116+G116</f>
        <v>0</v>
      </c>
      <c r="I116" s="188" t="s">
        <v>75</v>
      </c>
      <c r="J116" s="279" t="s">
        <v>240</v>
      </c>
      <c r="K116" s="279"/>
    </row>
    <row r="117" spans="1:12" x14ac:dyDescent="0.2">
      <c r="A117" s="217"/>
      <c r="B117" s="172"/>
      <c r="C117" s="218"/>
      <c r="D117" s="178"/>
      <c r="E117" s="178"/>
      <c r="F117" s="179"/>
      <c r="G117" s="179"/>
      <c r="H117" s="180"/>
      <c r="I117" s="231"/>
      <c r="J117" s="224" t="str">
        <f>IF(K115&gt;0,"Must select type of receivable"," ")</f>
        <v xml:space="preserve"> </v>
      </c>
      <c r="K117" s="177"/>
    </row>
    <row r="118" spans="1:12" ht="15" x14ac:dyDescent="0.25">
      <c r="A118" s="217"/>
      <c r="B118" s="192" t="s">
        <v>247</v>
      </c>
      <c r="C118" s="218"/>
      <c r="D118" s="312" t="s">
        <v>208</v>
      </c>
      <c r="E118" s="312"/>
      <c r="F118" s="312"/>
      <c r="G118" s="179"/>
      <c r="H118" s="193"/>
      <c r="I118" s="177"/>
      <c r="J118" s="177"/>
      <c r="K118" s="177"/>
    </row>
    <row r="119" spans="1:12" x14ac:dyDescent="0.2">
      <c r="A119" s="217"/>
      <c r="B119" s="194"/>
      <c r="C119" s="218"/>
      <c r="D119" s="178"/>
      <c r="E119" s="178"/>
      <c r="F119" s="179"/>
      <c r="G119" s="179"/>
      <c r="H119" s="193"/>
      <c r="I119" s="177"/>
      <c r="J119" s="177"/>
      <c r="K119" s="177"/>
    </row>
    <row r="120" spans="1:12" x14ac:dyDescent="0.2">
      <c r="A120" s="210" t="s">
        <v>235</v>
      </c>
      <c r="B120" s="211"/>
      <c r="C120" s="212" t="str">
        <f>RIGHT(A120,2)</f>
        <v>11</v>
      </c>
      <c r="D120" s="163"/>
      <c r="E120" s="163"/>
      <c r="F120" s="163"/>
      <c r="G120" s="163"/>
      <c r="H120" s="164"/>
      <c r="I120" s="213"/>
      <c r="J120" s="163"/>
      <c r="K120" s="163"/>
    </row>
    <row r="121" spans="1:12" s="169" customFormat="1" ht="45" x14ac:dyDescent="0.25">
      <c r="A121" s="214" t="s">
        <v>0</v>
      </c>
      <c r="B121" s="165" t="s">
        <v>2</v>
      </c>
      <c r="C121" s="215" t="s">
        <v>16</v>
      </c>
      <c r="D121" s="166" t="s">
        <v>15</v>
      </c>
      <c r="E121" s="166" t="s">
        <v>256</v>
      </c>
      <c r="F121" s="167" t="s">
        <v>17</v>
      </c>
      <c r="G121" s="167" t="s">
        <v>18</v>
      </c>
      <c r="H121" s="168" t="s">
        <v>19</v>
      </c>
      <c r="I121" s="166" t="s">
        <v>20</v>
      </c>
      <c r="J121" s="156" t="s">
        <v>26</v>
      </c>
      <c r="K121" s="166" t="s">
        <v>74</v>
      </c>
      <c r="L121" s="216"/>
    </row>
    <row r="122" spans="1:12" x14ac:dyDescent="0.2">
      <c r="A122" s="254" t="str">
        <f>_xlfn.XLOOKUP(A125,'Bex download for prepopulation'!I:I,'Bex download for prepopulation'!C:C,"")</f>
        <v/>
      </c>
      <c r="B122" s="172" t="s">
        <v>1</v>
      </c>
      <c r="C122" s="256">
        <f>SUMIFS('Bex download for prepopulation'!G:G,'Bex download for prepopulation'!I:I,A125)</f>
        <v>0</v>
      </c>
      <c r="D122" s="236"/>
      <c r="E122" s="236"/>
      <c r="F122" s="237">
        <f>C122+D122+E122</f>
        <v>0</v>
      </c>
      <c r="G122" s="236"/>
      <c r="H122" s="238">
        <f>F122+G122</f>
        <v>0</v>
      </c>
      <c r="I122" s="176" t="s">
        <v>1</v>
      </c>
      <c r="J122" s="237">
        <f>D122+E122</f>
        <v>0</v>
      </c>
      <c r="K122" s="237">
        <f>C122+J122</f>
        <v>0</v>
      </c>
      <c r="L122" s="206" t="str">
        <f>IF(K122&lt;0,"Shouldn't have a Negative Receivable.  Please explain"," ")</f>
        <v xml:space="preserve"> </v>
      </c>
    </row>
    <row r="123" spans="1:12" ht="12" customHeight="1" x14ac:dyDescent="0.2">
      <c r="A123" s="217"/>
      <c r="B123" s="172"/>
      <c r="C123" s="218"/>
      <c r="D123" s="178"/>
      <c r="E123" s="178"/>
      <c r="F123" s="179"/>
      <c r="G123" s="179"/>
      <c r="H123" s="193"/>
      <c r="I123" s="176" t="s">
        <v>226</v>
      </c>
      <c r="J123" s="237">
        <f>G122</f>
        <v>0</v>
      </c>
      <c r="K123" s="237">
        <f>J123</f>
        <v>0</v>
      </c>
      <c r="L123" s="206" t="str">
        <f>IF(K123&gt;1,"Can't have Postive Receivable"," ")</f>
        <v xml:space="preserve"> </v>
      </c>
    </row>
    <row r="124" spans="1:12" ht="12" customHeight="1" x14ac:dyDescent="0.2">
      <c r="A124" s="217"/>
      <c r="B124" s="194"/>
      <c r="D124" s="177"/>
      <c r="E124" s="177"/>
      <c r="F124" s="174"/>
      <c r="G124" s="174"/>
      <c r="H124" s="180"/>
      <c r="I124" s="176" t="s">
        <v>227</v>
      </c>
      <c r="J124" s="237">
        <f>D127+E127</f>
        <v>0</v>
      </c>
      <c r="K124" s="237">
        <f>J124</f>
        <v>0</v>
      </c>
      <c r="L124" s="206" t="str">
        <f>IF(K124&lt;0,"Can't have Negative Receivable"," ")</f>
        <v xml:space="preserve"> </v>
      </c>
    </row>
    <row r="125" spans="1:12" ht="12" customHeight="1" thickBot="1" x14ac:dyDescent="0.25">
      <c r="A125" s="282" t="str">
        <f>$B$5&amp;"-"&amp;RIGHT(A120,2)</f>
        <v>Agency-11</v>
      </c>
      <c r="B125" s="194"/>
      <c r="D125" s="177"/>
      <c r="E125" s="177"/>
      <c r="F125" s="174"/>
      <c r="G125" s="174"/>
      <c r="H125" s="180"/>
      <c r="I125" s="176" t="s">
        <v>228</v>
      </c>
      <c r="J125" s="237">
        <f>G127</f>
        <v>0</v>
      </c>
      <c r="K125" s="239">
        <f>J125</f>
        <v>0</v>
      </c>
      <c r="L125" s="206" t="str">
        <f>IF(K125&gt;1,"Can't have Postive Receivable"," ")</f>
        <v xml:space="preserve"> </v>
      </c>
    </row>
    <row r="126" spans="1:12" s="169" customFormat="1" ht="45.75" thickTop="1" x14ac:dyDescent="0.2">
      <c r="A126" s="223"/>
      <c r="B126" s="184"/>
      <c r="C126" s="223"/>
      <c r="D126" s="185" t="s">
        <v>70</v>
      </c>
      <c r="E126" s="166" t="s">
        <v>257</v>
      </c>
      <c r="F126" s="186" t="s">
        <v>71</v>
      </c>
      <c r="G126" s="186" t="s">
        <v>379</v>
      </c>
      <c r="H126" s="187" t="s">
        <v>72</v>
      </c>
      <c r="I126" s="188" t="s">
        <v>69</v>
      </c>
      <c r="J126" s="189"/>
      <c r="K126" s="240">
        <f>SUM(K122:K125)</f>
        <v>0</v>
      </c>
      <c r="L126" s="206" t="str">
        <f>IF(K126&lt;0,"Shouldn't have a Negative Receivable.  Please explain"," ")</f>
        <v xml:space="preserve"> </v>
      </c>
    </row>
    <row r="127" spans="1:12" ht="15" x14ac:dyDescent="0.2">
      <c r="A127" s="217"/>
      <c r="B127" s="194"/>
      <c r="D127" s="237">
        <f>-D122</f>
        <v>0</v>
      </c>
      <c r="E127" s="236"/>
      <c r="F127" s="237">
        <f>D127+E127</f>
        <v>0</v>
      </c>
      <c r="G127" s="236"/>
      <c r="H127" s="238">
        <f>F127+G127</f>
        <v>0</v>
      </c>
      <c r="I127" s="188" t="s">
        <v>75</v>
      </c>
      <c r="J127" s="279" t="s">
        <v>240</v>
      </c>
      <c r="K127" s="279"/>
      <c r="L127" s="224"/>
    </row>
    <row r="128" spans="1:12" x14ac:dyDescent="0.2">
      <c r="A128" s="217"/>
      <c r="B128" s="194"/>
      <c r="C128" s="218"/>
      <c r="D128" s="178"/>
      <c r="E128" s="178"/>
      <c r="F128" s="179"/>
      <c r="G128" s="179"/>
      <c r="H128" s="193"/>
      <c r="I128" s="177"/>
      <c r="J128" s="224" t="str">
        <f>IF(K126&gt;0,"Must select type of receivable"," ")</f>
        <v xml:space="preserve"> </v>
      </c>
      <c r="K128" s="177"/>
    </row>
    <row r="129" spans="1:12" ht="15" x14ac:dyDescent="0.25">
      <c r="A129" s="217"/>
      <c r="B129" s="192" t="s">
        <v>247</v>
      </c>
      <c r="C129" s="218"/>
      <c r="D129" s="312" t="s">
        <v>208</v>
      </c>
      <c r="E129" s="312"/>
      <c r="F129" s="312"/>
      <c r="G129" s="179"/>
      <c r="H129" s="193"/>
      <c r="I129" s="177"/>
      <c r="J129" s="177"/>
      <c r="K129" s="177"/>
    </row>
    <row r="130" spans="1:12" x14ac:dyDescent="0.2">
      <c r="A130" s="217"/>
      <c r="B130" s="194"/>
      <c r="C130" s="218"/>
      <c r="D130" s="178"/>
      <c r="E130" s="178"/>
      <c r="F130" s="179"/>
      <c r="G130" s="179"/>
      <c r="H130" s="193"/>
      <c r="I130" s="177"/>
      <c r="J130" s="177"/>
      <c r="K130" s="177"/>
    </row>
    <row r="131" spans="1:12" x14ac:dyDescent="0.2">
      <c r="A131" s="210" t="s">
        <v>236</v>
      </c>
      <c r="B131" s="211"/>
      <c r="C131" s="212" t="str">
        <f>RIGHT(A131,2)</f>
        <v>12</v>
      </c>
      <c r="D131" s="163"/>
      <c r="E131" s="163"/>
      <c r="F131" s="163"/>
      <c r="G131" s="163"/>
      <c r="H131" s="164"/>
      <c r="I131" s="213"/>
      <c r="J131" s="163"/>
      <c r="K131" s="163"/>
    </row>
    <row r="132" spans="1:12" s="169" customFormat="1" ht="45" x14ac:dyDescent="0.25">
      <c r="A132" s="214" t="s">
        <v>0</v>
      </c>
      <c r="B132" s="165" t="s">
        <v>2</v>
      </c>
      <c r="C132" s="215" t="s">
        <v>16</v>
      </c>
      <c r="D132" s="166" t="s">
        <v>15</v>
      </c>
      <c r="E132" s="166" t="s">
        <v>256</v>
      </c>
      <c r="F132" s="167" t="s">
        <v>17</v>
      </c>
      <c r="G132" s="167" t="s">
        <v>18</v>
      </c>
      <c r="H132" s="168" t="s">
        <v>19</v>
      </c>
      <c r="I132" s="166" t="s">
        <v>20</v>
      </c>
      <c r="J132" s="156" t="s">
        <v>26</v>
      </c>
      <c r="K132" s="166" t="s">
        <v>74</v>
      </c>
      <c r="L132" s="216"/>
    </row>
    <row r="133" spans="1:12" x14ac:dyDescent="0.2">
      <c r="A133" s="254" t="str">
        <f>_xlfn.XLOOKUP(A136,'Bex download for prepopulation'!I:I,'Bex download for prepopulation'!C:C,"")</f>
        <v/>
      </c>
      <c r="B133" s="172" t="s">
        <v>1</v>
      </c>
      <c r="C133" s="256">
        <f>SUMIFS('Bex download for prepopulation'!G:G,'Bex download for prepopulation'!I:I,A136)</f>
        <v>0</v>
      </c>
      <c r="D133" s="236"/>
      <c r="E133" s="236"/>
      <c r="F133" s="237">
        <f>C133+D133+E133</f>
        <v>0</v>
      </c>
      <c r="G133" s="236"/>
      <c r="H133" s="238">
        <f>F133+G133</f>
        <v>0</v>
      </c>
      <c r="I133" s="176" t="s">
        <v>1</v>
      </c>
      <c r="J133" s="237">
        <f>D133+E133</f>
        <v>0</v>
      </c>
      <c r="K133" s="237">
        <f>C133+J133</f>
        <v>0</v>
      </c>
      <c r="L133" s="206" t="str">
        <f>IF(K133&lt;0,"Shouldn't have a Negative Receivable.  Please explain"," ")</f>
        <v xml:space="preserve"> </v>
      </c>
    </row>
    <row r="134" spans="1:12" ht="12" customHeight="1" x14ac:dyDescent="0.2">
      <c r="A134" s="217"/>
      <c r="B134" s="172"/>
      <c r="C134" s="218"/>
      <c r="D134" s="178"/>
      <c r="E134" s="178"/>
      <c r="F134" s="179"/>
      <c r="G134" s="179"/>
      <c r="H134" s="180"/>
      <c r="I134" s="176" t="s">
        <v>226</v>
      </c>
      <c r="J134" s="237">
        <f>G133</f>
        <v>0</v>
      </c>
      <c r="K134" s="237">
        <f>J134</f>
        <v>0</v>
      </c>
      <c r="L134" s="206" t="str">
        <f>IF(K134&gt;1,"Can't have Postive Receivable"," ")</f>
        <v xml:space="preserve"> </v>
      </c>
    </row>
    <row r="135" spans="1:12" ht="12" customHeight="1" x14ac:dyDescent="0.2">
      <c r="A135" s="217"/>
      <c r="B135" s="172"/>
      <c r="D135" s="177"/>
      <c r="E135" s="177"/>
      <c r="F135" s="174"/>
      <c r="G135" s="174"/>
      <c r="H135" s="180"/>
      <c r="I135" s="176" t="s">
        <v>227</v>
      </c>
      <c r="J135" s="237">
        <f>D138+E138</f>
        <v>0</v>
      </c>
      <c r="K135" s="237">
        <f>J135</f>
        <v>0</v>
      </c>
      <c r="L135" s="206" t="str">
        <f>IF(K135&lt;0,"Can't have Negative Receivable"," ")</f>
        <v xml:space="preserve"> </v>
      </c>
    </row>
    <row r="136" spans="1:12" ht="15" thickBot="1" x14ac:dyDescent="0.25">
      <c r="A136" s="283" t="str">
        <f>$B$5&amp;"-"&amp;RIGHT(A131,2)</f>
        <v>Agency-12</v>
      </c>
      <c r="B136" s="172"/>
      <c r="D136" s="177"/>
      <c r="E136" s="177"/>
      <c r="F136" s="174"/>
      <c r="G136" s="174"/>
      <c r="H136" s="180"/>
      <c r="I136" s="176" t="s">
        <v>228</v>
      </c>
      <c r="J136" s="237">
        <f>G138</f>
        <v>0</v>
      </c>
      <c r="K136" s="239">
        <f>J136</f>
        <v>0</v>
      </c>
      <c r="L136" s="206" t="str">
        <f>IF(K136&gt;1,"Can't have Postive Receivable"," ")</f>
        <v xml:space="preserve"> </v>
      </c>
    </row>
    <row r="137" spans="1:12" s="169" customFormat="1" ht="45.75" thickTop="1" x14ac:dyDescent="0.2">
      <c r="A137" s="223"/>
      <c r="B137" s="184"/>
      <c r="C137" s="223"/>
      <c r="D137" s="185" t="s">
        <v>70</v>
      </c>
      <c r="E137" s="166" t="s">
        <v>257</v>
      </c>
      <c r="F137" s="186" t="s">
        <v>71</v>
      </c>
      <c r="G137" s="186" t="s">
        <v>379</v>
      </c>
      <c r="H137" s="187" t="s">
        <v>72</v>
      </c>
      <c r="I137" s="188" t="s">
        <v>69</v>
      </c>
      <c r="J137" s="189"/>
      <c r="K137" s="240">
        <f>SUM(K133:K136)</f>
        <v>0</v>
      </c>
      <c r="L137" s="206" t="str">
        <f>IF(K137&lt;0,"Shouldn't have a Negative Receivable.  Please explain"," ")</f>
        <v xml:space="preserve"> </v>
      </c>
    </row>
    <row r="138" spans="1:12" ht="15" x14ac:dyDescent="0.2">
      <c r="A138" s="217"/>
      <c r="B138" s="172"/>
      <c r="D138" s="237">
        <f>-D133</f>
        <v>0</v>
      </c>
      <c r="E138" s="236"/>
      <c r="F138" s="237">
        <f>D138+E138</f>
        <v>0</v>
      </c>
      <c r="G138" s="236"/>
      <c r="H138" s="238">
        <f>F138+G138</f>
        <v>0</v>
      </c>
      <c r="I138" s="188" t="s">
        <v>75</v>
      </c>
      <c r="J138" s="279" t="s">
        <v>240</v>
      </c>
      <c r="K138" s="279"/>
      <c r="L138" s="224"/>
    </row>
    <row r="139" spans="1:12" x14ac:dyDescent="0.2">
      <c r="A139" s="217"/>
      <c r="B139" s="172"/>
      <c r="C139" s="218"/>
      <c r="D139" s="190"/>
      <c r="E139" s="190"/>
      <c r="F139" s="219"/>
      <c r="G139" s="219"/>
      <c r="H139" s="191"/>
      <c r="I139" s="161"/>
      <c r="J139" s="224" t="str">
        <f>IF(K137&gt;0,"Must select type of receivable"," ")</f>
        <v xml:space="preserve"> </v>
      </c>
    </row>
    <row r="140" spans="1:12" ht="15" x14ac:dyDescent="0.25">
      <c r="A140" s="217"/>
      <c r="B140" s="192" t="s">
        <v>247</v>
      </c>
      <c r="C140" s="218"/>
      <c r="D140" s="312" t="s">
        <v>208</v>
      </c>
      <c r="E140" s="312"/>
      <c r="F140" s="312"/>
      <c r="G140" s="179"/>
      <c r="H140" s="193"/>
      <c r="I140" s="177"/>
      <c r="J140" s="177"/>
      <c r="K140" s="177"/>
    </row>
    <row r="141" spans="1:12" x14ac:dyDescent="0.2">
      <c r="A141" s="217"/>
      <c r="B141" s="194"/>
      <c r="C141" s="218"/>
      <c r="D141" s="178"/>
      <c r="E141" s="178"/>
      <c r="F141" s="179"/>
      <c r="G141" s="179"/>
      <c r="H141" s="193"/>
      <c r="I141" s="177"/>
      <c r="J141" s="177"/>
      <c r="K141" s="177"/>
    </row>
    <row r="142" spans="1:12" x14ac:dyDescent="0.2">
      <c r="A142" s="210" t="s">
        <v>237</v>
      </c>
      <c r="B142" s="211"/>
      <c r="C142" s="212" t="str">
        <f>RIGHT(A142,2)</f>
        <v>13</v>
      </c>
      <c r="D142" s="163"/>
      <c r="E142" s="163"/>
      <c r="F142" s="163"/>
      <c r="G142" s="163"/>
      <c r="H142" s="164"/>
      <c r="I142" s="213"/>
      <c r="J142" s="163"/>
      <c r="K142" s="163"/>
    </row>
    <row r="143" spans="1:12" s="169" customFormat="1" ht="45" x14ac:dyDescent="0.25">
      <c r="A143" s="214" t="s">
        <v>0</v>
      </c>
      <c r="B143" s="165" t="s">
        <v>2</v>
      </c>
      <c r="C143" s="215" t="s">
        <v>16</v>
      </c>
      <c r="D143" s="166" t="s">
        <v>15</v>
      </c>
      <c r="E143" s="166" t="s">
        <v>256</v>
      </c>
      <c r="F143" s="167" t="s">
        <v>17</v>
      </c>
      <c r="G143" s="167" t="s">
        <v>18</v>
      </c>
      <c r="H143" s="168" t="s">
        <v>19</v>
      </c>
      <c r="I143" s="166" t="s">
        <v>20</v>
      </c>
      <c r="J143" s="156" t="s">
        <v>26</v>
      </c>
      <c r="K143" s="166" t="s">
        <v>74</v>
      </c>
      <c r="L143" s="216"/>
    </row>
    <row r="144" spans="1:12" x14ac:dyDescent="0.2">
      <c r="A144" s="254" t="str">
        <f>_xlfn.XLOOKUP(A147,'Bex download for prepopulation'!I:I,'Bex download for prepopulation'!C:C,"")</f>
        <v/>
      </c>
      <c r="B144" s="172" t="s">
        <v>1</v>
      </c>
      <c r="C144" s="256">
        <f>SUMIFS('Bex download for prepopulation'!G:G,'Bex download for prepopulation'!I:I,A147)</f>
        <v>0</v>
      </c>
      <c r="D144" s="236"/>
      <c r="E144" s="236"/>
      <c r="F144" s="237">
        <f>C144+D144+E144</f>
        <v>0</v>
      </c>
      <c r="G144" s="236"/>
      <c r="H144" s="238">
        <f>F144+G144</f>
        <v>0</v>
      </c>
      <c r="I144" s="176" t="s">
        <v>1</v>
      </c>
      <c r="J144" s="237">
        <f>D144+E144</f>
        <v>0</v>
      </c>
      <c r="K144" s="237">
        <f>C144+J144</f>
        <v>0</v>
      </c>
      <c r="L144" s="206" t="str">
        <f>IF(K144&lt;0,"Shouldn't have a Negative Receivable.  Please explain"," ")</f>
        <v xml:space="preserve"> </v>
      </c>
    </row>
    <row r="145" spans="1:12" ht="12" customHeight="1" x14ac:dyDescent="0.2">
      <c r="A145" s="217"/>
      <c r="B145" s="172"/>
      <c r="C145" s="218"/>
      <c r="D145" s="178"/>
      <c r="E145" s="178"/>
      <c r="F145" s="179"/>
      <c r="G145" s="179"/>
      <c r="H145" s="193"/>
      <c r="I145" s="176" t="s">
        <v>226</v>
      </c>
      <c r="J145" s="237">
        <f>G144</f>
        <v>0</v>
      </c>
      <c r="K145" s="237">
        <f>J145</f>
        <v>0</v>
      </c>
      <c r="L145" s="206" t="str">
        <f>IF(K145&gt;1,"Can't have Postive Receivable"," ")</f>
        <v xml:space="preserve"> </v>
      </c>
    </row>
    <row r="146" spans="1:12" ht="12" customHeight="1" x14ac:dyDescent="0.2">
      <c r="A146" s="217"/>
      <c r="B146" s="194"/>
      <c r="D146" s="177"/>
      <c r="E146" s="177"/>
      <c r="F146" s="174"/>
      <c r="G146" s="174"/>
      <c r="H146" s="180"/>
      <c r="I146" s="176" t="s">
        <v>227</v>
      </c>
      <c r="J146" s="237">
        <f>D149+E149</f>
        <v>0</v>
      </c>
      <c r="K146" s="237">
        <f>J146</f>
        <v>0</v>
      </c>
      <c r="L146" s="206" t="str">
        <f>IF(K146&lt;0,"Can't have Negative Receivable"," ")</f>
        <v xml:space="preserve"> </v>
      </c>
    </row>
    <row r="147" spans="1:12" ht="12" customHeight="1" thickBot="1" x14ac:dyDescent="0.25">
      <c r="A147" s="282" t="str">
        <f>$B$5&amp;"-"&amp;RIGHT(A142,2)</f>
        <v>Agency-13</v>
      </c>
      <c r="B147" s="194"/>
      <c r="D147" s="177"/>
      <c r="E147" s="177"/>
      <c r="F147" s="174"/>
      <c r="G147" s="174"/>
      <c r="H147" s="180"/>
      <c r="I147" s="176" t="s">
        <v>228</v>
      </c>
      <c r="J147" s="237">
        <f>G149</f>
        <v>0</v>
      </c>
      <c r="K147" s="239">
        <f>J147</f>
        <v>0</v>
      </c>
      <c r="L147" s="206" t="str">
        <f>IF(K147&gt;1,"Can't have Postive Receivable"," ")</f>
        <v xml:space="preserve"> </v>
      </c>
    </row>
    <row r="148" spans="1:12" s="169" customFormat="1" ht="45.75" thickTop="1" x14ac:dyDescent="0.2">
      <c r="A148" s="223"/>
      <c r="B148" s="184"/>
      <c r="C148" s="223"/>
      <c r="D148" s="185" t="s">
        <v>70</v>
      </c>
      <c r="E148" s="166" t="s">
        <v>257</v>
      </c>
      <c r="F148" s="186" t="s">
        <v>71</v>
      </c>
      <c r="G148" s="186" t="s">
        <v>379</v>
      </c>
      <c r="H148" s="187" t="s">
        <v>72</v>
      </c>
      <c r="I148" s="188" t="s">
        <v>69</v>
      </c>
      <c r="J148" s="189"/>
      <c r="K148" s="240">
        <f>SUM(K144:K147)</f>
        <v>0</v>
      </c>
      <c r="L148" s="206" t="str">
        <f>IF(K148&lt;0,"Shouldn't have a Negative Receivable.  Please explain"," ")</f>
        <v xml:space="preserve"> </v>
      </c>
    </row>
    <row r="149" spans="1:12" ht="15" x14ac:dyDescent="0.2">
      <c r="A149" s="217"/>
      <c r="B149" s="194"/>
      <c r="D149" s="237">
        <f>-D144</f>
        <v>0</v>
      </c>
      <c r="E149" s="236"/>
      <c r="F149" s="237">
        <f>D149+E149</f>
        <v>0</v>
      </c>
      <c r="G149" s="236"/>
      <c r="H149" s="238">
        <f>F149+G149</f>
        <v>0</v>
      </c>
      <c r="I149" s="188" t="s">
        <v>75</v>
      </c>
      <c r="J149" s="279" t="s">
        <v>240</v>
      </c>
      <c r="K149" s="279"/>
      <c r="L149" s="224"/>
    </row>
    <row r="150" spans="1:12" x14ac:dyDescent="0.2">
      <c r="A150" s="217"/>
      <c r="B150" s="194"/>
      <c r="C150" s="218"/>
      <c r="D150" s="190"/>
      <c r="E150" s="190"/>
      <c r="F150" s="219"/>
      <c r="G150" s="219"/>
      <c r="H150" s="220"/>
      <c r="J150" s="224" t="str">
        <f>IF(K148&gt;0,"Must select type of receivable"," ")</f>
        <v xml:space="preserve"> </v>
      </c>
    </row>
    <row r="151" spans="1:12" ht="15" x14ac:dyDescent="0.25">
      <c r="A151" s="217"/>
      <c r="B151" s="192" t="s">
        <v>247</v>
      </c>
      <c r="C151" s="218"/>
      <c r="D151" s="312" t="s">
        <v>208</v>
      </c>
      <c r="E151" s="312"/>
      <c r="F151" s="312"/>
      <c r="G151" s="179"/>
      <c r="H151" s="193"/>
      <c r="I151" s="177"/>
      <c r="J151" s="177"/>
      <c r="K151" s="177"/>
    </row>
    <row r="152" spans="1:12" x14ac:dyDescent="0.2">
      <c r="A152" s="217"/>
      <c r="B152" s="194"/>
      <c r="C152" s="218"/>
      <c r="D152" s="178"/>
      <c r="E152" s="178"/>
      <c r="F152" s="179"/>
      <c r="G152" s="179"/>
      <c r="H152" s="193"/>
      <c r="I152" s="177"/>
      <c r="J152" s="177"/>
      <c r="K152" s="177"/>
    </row>
    <row r="153" spans="1:12" x14ac:dyDescent="0.2">
      <c r="A153" s="210" t="s">
        <v>238</v>
      </c>
      <c r="B153" s="211"/>
      <c r="C153" s="212" t="str">
        <f>RIGHT(A153,2)</f>
        <v>14</v>
      </c>
      <c r="D153" s="163"/>
      <c r="E153" s="163"/>
      <c r="F153" s="163"/>
      <c r="G153" s="163"/>
      <c r="H153" s="164"/>
      <c r="I153" s="213"/>
      <c r="J153" s="163"/>
      <c r="K153" s="163"/>
    </row>
    <row r="154" spans="1:12" s="169" customFormat="1" ht="45" x14ac:dyDescent="0.25">
      <c r="A154" s="214" t="s">
        <v>0</v>
      </c>
      <c r="B154" s="165" t="s">
        <v>2</v>
      </c>
      <c r="C154" s="215" t="s">
        <v>16</v>
      </c>
      <c r="D154" s="166" t="s">
        <v>15</v>
      </c>
      <c r="E154" s="166" t="s">
        <v>256</v>
      </c>
      <c r="F154" s="167" t="s">
        <v>17</v>
      </c>
      <c r="G154" s="167" t="s">
        <v>18</v>
      </c>
      <c r="H154" s="168" t="s">
        <v>19</v>
      </c>
      <c r="I154" s="166" t="s">
        <v>20</v>
      </c>
      <c r="J154" s="156" t="s">
        <v>26</v>
      </c>
      <c r="K154" s="166" t="s">
        <v>74</v>
      </c>
      <c r="L154" s="216"/>
    </row>
    <row r="155" spans="1:12" x14ac:dyDescent="0.2">
      <c r="A155" s="254" t="str">
        <f>_xlfn.XLOOKUP(A158,'Bex download for prepopulation'!I:I,'Bex download for prepopulation'!C:C,"")</f>
        <v/>
      </c>
      <c r="B155" s="172" t="s">
        <v>1</v>
      </c>
      <c r="C155" s="256">
        <f>SUMIFS('Bex download for prepopulation'!G:G,'Bex download for prepopulation'!I:I,A158)</f>
        <v>0</v>
      </c>
      <c r="D155" s="236"/>
      <c r="E155" s="236"/>
      <c r="F155" s="237">
        <f>C155+D155+E155</f>
        <v>0</v>
      </c>
      <c r="G155" s="236"/>
      <c r="H155" s="238">
        <f>F155+G155</f>
        <v>0</v>
      </c>
      <c r="I155" s="176" t="s">
        <v>1</v>
      </c>
      <c r="J155" s="237">
        <f>D155+E155</f>
        <v>0</v>
      </c>
      <c r="K155" s="237">
        <f>C155+J155</f>
        <v>0</v>
      </c>
      <c r="L155" s="206" t="str">
        <f>IF(K155&lt;0,"Shouldn't have a Negative Receivable.  Please explain"," ")</f>
        <v xml:space="preserve"> </v>
      </c>
    </row>
    <row r="156" spans="1:12" ht="12" customHeight="1" x14ac:dyDescent="0.2">
      <c r="A156" s="217"/>
      <c r="B156" s="172"/>
      <c r="C156" s="218"/>
      <c r="D156" s="178"/>
      <c r="E156" s="178"/>
      <c r="F156" s="179"/>
      <c r="G156" s="179"/>
      <c r="H156" s="180"/>
      <c r="I156" s="176" t="s">
        <v>226</v>
      </c>
      <c r="J156" s="237">
        <f>G155</f>
        <v>0</v>
      </c>
      <c r="K156" s="237">
        <f>J156</f>
        <v>0</v>
      </c>
      <c r="L156" s="206" t="str">
        <f>IF(K156&gt;1,"Can't have Postive Receivable"," ")</f>
        <v xml:space="preserve"> </v>
      </c>
    </row>
    <row r="157" spans="1:12" ht="12" customHeight="1" x14ac:dyDescent="0.2">
      <c r="A157" s="280"/>
      <c r="B157" s="172"/>
      <c r="D157" s="177"/>
      <c r="E157" s="177"/>
      <c r="F157" s="174"/>
      <c r="G157" s="174"/>
      <c r="H157" s="180"/>
      <c r="I157" s="176" t="s">
        <v>227</v>
      </c>
      <c r="J157" s="237">
        <f>D160+E160</f>
        <v>0</v>
      </c>
      <c r="K157" s="237">
        <f>J157</f>
        <v>0</v>
      </c>
      <c r="L157" s="206" t="str">
        <f>IF(K157&lt;0,"Can't have Negative Receivable"," ")</f>
        <v xml:space="preserve"> </v>
      </c>
    </row>
    <row r="158" spans="1:12" ht="12" customHeight="1" thickBot="1" x14ac:dyDescent="0.25">
      <c r="A158" s="282" t="str">
        <f>$B$5&amp;"-"&amp;RIGHT(A153,2)</f>
        <v>Agency-14</v>
      </c>
      <c r="B158" s="172"/>
      <c r="D158" s="177"/>
      <c r="E158" s="177"/>
      <c r="F158" s="174"/>
      <c r="G158" s="174"/>
      <c r="H158" s="180"/>
      <c r="I158" s="176" t="s">
        <v>228</v>
      </c>
      <c r="J158" s="237">
        <f>G160</f>
        <v>0</v>
      </c>
      <c r="K158" s="239">
        <f>J158</f>
        <v>0</v>
      </c>
      <c r="L158" s="206" t="str">
        <f>IF(K158&gt;1,"Can't have Postive Receivable"," ")</f>
        <v xml:space="preserve"> </v>
      </c>
    </row>
    <row r="159" spans="1:12" s="169" customFormat="1" ht="45.75" thickTop="1" x14ac:dyDescent="0.2">
      <c r="A159" s="281"/>
      <c r="B159" s="184"/>
      <c r="C159" s="223"/>
      <c r="D159" s="185" t="s">
        <v>70</v>
      </c>
      <c r="E159" s="166" t="s">
        <v>257</v>
      </c>
      <c r="F159" s="186" t="s">
        <v>71</v>
      </c>
      <c r="G159" s="186" t="s">
        <v>379</v>
      </c>
      <c r="H159" s="187" t="s">
        <v>72</v>
      </c>
      <c r="I159" s="188" t="s">
        <v>69</v>
      </c>
      <c r="J159" s="189"/>
      <c r="K159" s="240">
        <f>SUM(K155:K158)</f>
        <v>0</v>
      </c>
      <c r="L159" s="206" t="str">
        <f>IF(K159&lt;0,"Shouldn't have a Negative Receivable.  Please explain"," ")</f>
        <v xml:space="preserve"> </v>
      </c>
    </row>
    <row r="160" spans="1:12" ht="15" x14ac:dyDescent="0.2">
      <c r="A160" s="217"/>
      <c r="B160" s="172"/>
      <c r="D160" s="237">
        <f>-D155</f>
        <v>0</v>
      </c>
      <c r="E160" s="236"/>
      <c r="F160" s="237">
        <f>D160+E160</f>
        <v>0</v>
      </c>
      <c r="G160" s="236"/>
      <c r="H160" s="238">
        <f>F160+G160</f>
        <v>0</v>
      </c>
      <c r="I160" s="188" t="s">
        <v>75</v>
      </c>
      <c r="J160" s="279" t="s">
        <v>240</v>
      </c>
      <c r="K160" s="279"/>
      <c r="L160" s="224" t="str">
        <f>IF(K159&gt;0,"Must select type of receivable"," ")</f>
        <v xml:space="preserve"> </v>
      </c>
    </row>
    <row r="161" spans="1:12" x14ac:dyDescent="0.2">
      <c r="A161" s="217"/>
      <c r="B161" s="172"/>
      <c r="C161" s="218"/>
      <c r="D161" s="178"/>
      <c r="E161" s="178"/>
      <c r="F161" s="179"/>
      <c r="G161" s="179"/>
      <c r="H161" s="180"/>
      <c r="I161" s="231"/>
      <c r="J161" s="224" t="str">
        <f>IF(K159&gt;0,"Must select type of receivable"," ")</f>
        <v xml:space="preserve"> </v>
      </c>
      <c r="K161" s="177"/>
    </row>
    <row r="162" spans="1:12" ht="15" x14ac:dyDescent="0.25">
      <c r="A162" s="217"/>
      <c r="B162" s="192" t="s">
        <v>247</v>
      </c>
      <c r="C162" s="218"/>
      <c r="D162" s="312" t="s">
        <v>208</v>
      </c>
      <c r="E162" s="312"/>
      <c r="F162" s="312"/>
      <c r="G162" s="179"/>
      <c r="H162" s="193"/>
      <c r="I162" s="177"/>
      <c r="J162" s="177"/>
      <c r="K162" s="177"/>
    </row>
    <row r="163" spans="1:12" x14ac:dyDescent="0.2">
      <c r="A163" s="217"/>
      <c r="B163" s="194"/>
      <c r="C163" s="218"/>
      <c r="D163" s="178"/>
      <c r="E163" s="178"/>
      <c r="F163" s="179"/>
      <c r="G163" s="179"/>
      <c r="H163" s="193"/>
      <c r="I163" s="177"/>
      <c r="J163" s="177"/>
      <c r="K163" s="177"/>
    </row>
    <row r="164" spans="1:12" x14ac:dyDescent="0.2">
      <c r="A164" s="210" t="s">
        <v>239</v>
      </c>
      <c r="B164" s="211"/>
      <c r="C164" s="212" t="str">
        <f>RIGHT(A164,2)</f>
        <v>15</v>
      </c>
      <c r="D164" s="163"/>
      <c r="E164" s="163"/>
      <c r="F164" s="163"/>
      <c r="G164" s="163"/>
      <c r="H164" s="164"/>
      <c r="I164" s="213"/>
      <c r="J164" s="163"/>
      <c r="K164" s="163"/>
    </row>
    <row r="165" spans="1:12" s="169" customFormat="1" ht="45" x14ac:dyDescent="0.25">
      <c r="A165" s="214" t="s">
        <v>0</v>
      </c>
      <c r="B165" s="165" t="s">
        <v>2</v>
      </c>
      <c r="C165" s="215" t="s">
        <v>16</v>
      </c>
      <c r="D165" s="166" t="s">
        <v>15</v>
      </c>
      <c r="E165" s="166" t="s">
        <v>256</v>
      </c>
      <c r="F165" s="167" t="s">
        <v>17</v>
      </c>
      <c r="G165" s="167" t="s">
        <v>18</v>
      </c>
      <c r="H165" s="168" t="s">
        <v>19</v>
      </c>
      <c r="I165" s="166" t="s">
        <v>20</v>
      </c>
      <c r="J165" s="156" t="s">
        <v>26</v>
      </c>
      <c r="K165" s="166" t="s">
        <v>74</v>
      </c>
      <c r="L165" s="216"/>
    </row>
    <row r="166" spans="1:12" x14ac:dyDescent="0.2">
      <c r="A166" s="254" t="str">
        <f>_xlfn.XLOOKUP(A169,'Bex download for prepopulation'!I:I,'Bex download for prepopulation'!C:C,"")</f>
        <v/>
      </c>
      <c r="B166" s="172" t="s">
        <v>1</v>
      </c>
      <c r="C166" s="256">
        <f>IFERROR(ROUND(VLOOKUP(#REF!,'Bex download for prepopulation'!$A:$G,10,FALSE),0),0)</f>
        <v>0</v>
      </c>
      <c r="D166" s="236"/>
      <c r="E166" s="236"/>
      <c r="F166" s="237">
        <f>C166+D166+E166</f>
        <v>0</v>
      </c>
      <c r="G166" s="236"/>
      <c r="H166" s="238">
        <f>F166+G166</f>
        <v>0</v>
      </c>
      <c r="I166" s="176" t="s">
        <v>1</v>
      </c>
      <c r="J166" s="237">
        <f>D166+E166</f>
        <v>0</v>
      </c>
      <c r="K166" s="237">
        <f>C166+J166</f>
        <v>0</v>
      </c>
      <c r="L166" s="206" t="str">
        <f>IF(K166&lt;0,"Shouldn't have a Negative Receivable.  Please explain"," ")</f>
        <v xml:space="preserve"> </v>
      </c>
    </row>
    <row r="167" spans="1:12" ht="12" customHeight="1" x14ac:dyDescent="0.2">
      <c r="A167" s="280"/>
      <c r="B167" s="172"/>
      <c r="C167" s="218"/>
      <c r="D167" s="178"/>
      <c r="E167" s="178"/>
      <c r="F167" s="179"/>
      <c r="G167" s="179"/>
      <c r="H167" s="193"/>
      <c r="I167" s="176" t="s">
        <v>226</v>
      </c>
      <c r="J167" s="237">
        <f>G166</f>
        <v>0</v>
      </c>
      <c r="K167" s="237">
        <f>J167</f>
        <v>0</v>
      </c>
      <c r="L167" s="206" t="str">
        <f>IF(K167&gt;1,"Can't have Postive Receivable"," ")</f>
        <v xml:space="preserve"> </v>
      </c>
    </row>
    <row r="168" spans="1:12" ht="12" customHeight="1" x14ac:dyDescent="0.2">
      <c r="A168" s="280"/>
      <c r="B168" s="194"/>
      <c r="D168" s="177"/>
      <c r="E168" s="177"/>
      <c r="F168" s="174"/>
      <c r="G168" s="174"/>
      <c r="H168" s="180"/>
      <c r="I168" s="176" t="s">
        <v>227</v>
      </c>
      <c r="J168" s="237">
        <f>D171+E171</f>
        <v>0</v>
      </c>
      <c r="K168" s="237">
        <f>J168</f>
        <v>0</v>
      </c>
      <c r="L168" s="206" t="str">
        <f>IF(K168&lt;0,"Can't have Negative Receivable"," ")</f>
        <v xml:space="preserve"> </v>
      </c>
    </row>
    <row r="169" spans="1:12" ht="12" customHeight="1" thickBot="1" x14ac:dyDescent="0.25">
      <c r="A169" s="282" t="str">
        <f>$B$5&amp;"-"&amp;RIGHT(A164,2)</f>
        <v>Agency-15</v>
      </c>
      <c r="B169" s="194"/>
      <c r="D169" s="177"/>
      <c r="E169" s="177"/>
      <c r="F169" s="174"/>
      <c r="G169" s="174"/>
      <c r="H169" s="180"/>
      <c r="I169" s="176" t="s">
        <v>228</v>
      </c>
      <c r="J169" s="237">
        <f>G171</f>
        <v>0</v>
      </c>
      <c r="K169" s="239">
        <f>J169</f>
        <v>0</v>
      </c>
      <c r="L169" s="206" t="str">
        <f>IF(K169&gt;1,"Can't have Postive Receivable"," ")</f>
        <v xml:space="preserve"> </v>
      </c>
    </row>
    <row r="170" spans="1:12" s="169" customFormat="1" ht="45.75" thickTop="1" x14ac:dyDescent="0.2">
      <c r="A170" s="223"/>
      <c r="B170" s="184"/>
      <c r="C170" s="223"/>
      <c r="D170" s="185" t="s">
        <v>70</v>
      </c>
      <c r="E170" s="166" t="s">
        <v>257</v>
      </c>
      <c r="F170" s="186" t="s">
        <v>71</v>
      </c>
      <c r="G170" s="186" t="s">
        <v>379</v>
      </c>
      <c r="H170" s="187" t="s">
        <v>72</v>
      </c>
      <c r="I170" s="188" t="s">
        <v>69</v>
      </c>
      <c r="J170" s="189"/>
      <c r="K170" s="240">
        <f>SUM(K166:K169)</f>
        <v>0</v>
      </c>
      <c r="L170" s="206" t="str">
        <f>IF(K170&lt;0,"Shouldn't have a Negative Receivable.  Please explain"," ")</f>
        <v xml:space="preserve"> </v>
      </c>
    </row>
    <row r="171" spans="1:12" ht="15" x14ac:dyDescent="0.2">
      <c r="A171" s="217"/>
      <c r="B171" s="194"/>
      <c r="D171" s="237">
        <f>-D166</f>
        <v>0</v>
      </c>
      <c r="E171" s="236"/>
      <c r="F171" s="237">
        <f>D171+E171</f>
        <v>0</v>
      </c>
      <c r="G171" s="236"/>
      <c r="H171" s="238">
        <f>F171+G171</f>
        <v>0</v>
      </c>
      <c r="I171" s="188" t="s">
        <v>75</v>
      </c>
      <c r="J171" s="279" t="s">
        <v>240</v>
      </c>
      <c r="K171" s="279"/>
      <c r="L171" s="224" t="str">
        <f>IF(K170&gt;0,"Must select type of receivable"," ")</f>
        <v xml:space="preserve"> </v>
      </c>
    </row>
    <row r="172" spans="1:12" x14ac:dyDescent="0.2">
      <c r="A172" s="217"/>
      <c r="B172" s="194"/>
      <c r="C172" s="218"/>
      <c r="D172" s="190"/>
      <c r="E172" s="190"/>
      <c r="F172" s="219"/>
      <c r="G172" s="219"/>
      <c r="H172" s="220"/>
      <c r="J172" s="224" t="str">
        <f>IF(K170&gt;0,"Must select type of receivable"," ")</f>
        <v xml:space="preserve"> </v>
      </c>
    </row>
    <row r="173" spans="1:12" ht="15" x14ac:dyDescent="0.25">
      <c r="A173" s="217"/>
      <c r="B173" s="192" t="s">
        <v>247</v>
      </c>
      <c r="C173" s="218"/>
      <c r="D173" s="312"/>
      <c r="E173" s="312"/>
      <c r="F173" s="312"/>
      <c r="G173" s="179"/>
      <c r="H173" s="193"/>
      <c r="I173" s="177"/>
      <c r="J173" s="177"/>
      <c r="K173" s="177"/>
    </row>
    <row r="174" spans="1:12" s="209" customFormat="1" x14ac:dyDescent="0.2">
      <c r="A174" s="257"/>
      <c r="B174" s="151"/>
      <c r="C174" s="227"/>
      <c r="H174" s="152"/>
      <c r="I174" s="258"/>
      <c r="L174" s="230"/>
    </row>
    <row r="175" spans="1:12" s="209" customFormat="1" ht="15" x14ac:dyDescent="0.25">
      <c r="A175" s="316" t="s">
        <v>665</v>
      </c>
      <c r="B175" s="316"/>
      <c r="C175" s="316"/>
      <c r="D175" s="316"/>
      <c r="E175" s="316"/>
      <c r="F175" s="316"/>
      <c r="G175" s="316"/>
      <c r="H175" s="316"/>
      <c r="I175" s="316"/>
      <c r="J175" s="316"/>
      <c r="K175" s="316"/>
      <c r="L175" s="230"/>
    </row>
    <row r="176" spans="1:12" s="209" customFormat="1" x14ac:dyDescent="0.2">
      <c r="A176" s="210" t="s">
        <v>687</v>
      </c>
      <c r="B176" s="211"/>
      <c r="C176" s="212" t="str">
        <f>RIGHT(A176,2)</f>
        <v>21</v>
      </c>
      <c r="D176" s="163"/>
      <c r="E176" s="163"/>
      <c r="F176" s="163"/>
      <c r="G176" s="163"/>
      <c r="H176" s="164"/>
      <c r="I176" s="213"/>
      <c r="J176" s="163"/>
      <c r="K176" s="163"/>
      <c r="L176" s="230"/>
    </row>
    <row r="177" spans="1:12" s="209" customFormat="1" ht="45" x14ac:dyDescent="0.2">
      <c r="A177" s="214" t="s">
        <v>0</v>
      </c>
      <c r="B177" s="165" t="s">
        <v>2</v>
      </c>
      <c r="C177" s="215" t="s">
        <v>16</v>
      </c>
      <c r="D177" s="166" t="s">
        <v>15</v>
      </c>
      <c r="E177" s="166" t="s">
        <v>256</v>
      </c>
      <c r="F177" s="167" t="s">
        <v>17</v>
      </c>
      <c r="G177" s="167" t="s">
        <v>18</v>
      </c>
      <c r="H177" s="168" t="s">
        <v>19</v>
      </c>
      <c r="I177" s="166" t="s">
        <v>20</v>
      </c>
      <c r="J177" s="156" t="s">
        <v>26</v>
      </c>
      <c r="K177" s="166" t="s">
        <v>74</v>
      </c>
      <c r="L177" s="230"/>
    </row>
    <row r="178" spans="1:12" s="209" customFormat="1" x14ac:dyDescent="0.2">
      <c r="A178" s="274"/>
      <c r="B178" s="172" t="s">
        <v>1</v>
      </c>
      <c r="C178" s="236"/>
      <c r="D178" s="236"/>
      <c r="E178" s="236"/>
      <c r="F178" s="237">
        <f>C178+D178+E178</f>
        <v>0</v>
      </c>
      <c r="G178" s="236"/>
      <c r="H178" s="238">
        <f>F178+G178</f>
        <v>0</v>
      </c>
      <c r="I178" s="176" t="s">
        <v>1</v>
      </c>
      <c r="J178" s="237">
        <f>D178+E178</f>
        <v>0</v>
      </c>
      <c r="K178" s="237">
        <f>C178+J178</f>
        <v>0</v>
      </c>
      <c r="L178" s="230"/>
    </row>
    <row r="179" spans="1:12" s="209" customFormat="1" x14ac:dyDescent="0.2">
      <c r="A179" s="217"/>
      <c r="B179" s="172"/>
      <c r="C179" s="218"/>
      <c r="D179" s="178"/>
      <c r="E179" s="178"/>
      <c r="F179" s="179"/>
      <c r="G179" s="179"/>
      <c r="H179" s="180"/>
      <c r="I179" s="176" t="s">
        <v>226</v>
      </c>
      <c r="J179" s="237">
        <f>G178</f>
        <v>0</v>
      </c>
      <c r="K179" s="237">
        <f>J179</f>
        <v>0</v>
      </c>
      <c r="L179" s="230"/>
    </row>
    <row r="180" spans="1:12" s="209" customFormat="1" x14ac:dyDescent="0.2">
      <c r="A180" s="217"/>
      <c r="B180" s="172"/>
      <c r="C180" s="205"/>
      <c r="D180" s="177"/>
      <c r="E180" s="177"/>
      <c r="F180" s="174"/>
      <c r="G180" s="174"/>
      <c r="H180" s="180"/>
      <c r="I180" s="176" t="s">
        <v>227</v>
      </c>
      <c r="J180" s="237">
        <f>D183+E183</f>
        <v>0</v>
      </c>
      <c r="K180" s="237">
        <f>J180</f>
        <v>0</v>
      </c>
      <c r="L180" s="230"/>
    </row>
    <row r="181" spans="1:12" s="209" customFormat="1" ht="15" thickBot="1" x14ac:dyDescent="0.25">
      <c r="A181" s="221"/>
      <c r="B181" s="172"/>
      <c r="C181" s="205"/>
      <c r="D181" s="177"/>
      <c r="E181" s="177"/>
      <c r="F181" s="174"/>
      <c r="G181" s="174"/>
      <c r="H181" s="180"/>
      <c r="I181" s="176" t="s">
        <v>228</v>
      </c>
      <c r="J181" s="237">
        <f>G183</f>
        <v>0</v>
      </c>
      <c r="K181" s="239">
        <f>J181</f>
        <v>0</v>
      </c>
      <c r="L181" s="230"/>
    </row>
    <row r="182" spans="1:12" s="209" customFormat="1" ht="60.75" thickTop="1" x14ac:dyDescent="0.2">
      <c r="A182" s="223"/>
      <c r="B182" s="184"/>
      <c r="C182" s="223"/>
      <c r="D182" s="185" t="s">
        <v>70</v>
      </c>
      <c r="E182" s="166" t="s">
        <v>257</v>
      </c>
      <c r="F182" s="186" t="s">
        <v>71</v>
      </c>
      <c r="G182" s="186" t="s">
        <v>664</v>
      </c>
      <c r="H182" s="187" t="s">
        <v>72</v>
      </c>
      <c r="I182" s="188" t="s">
        <v>69</v>
      </c>
      <c r="J182" s="189"/>
      <c r="K182" s="240">
        <f>SUM(K178:K181)</f>
        <v>0</v>
      </c>
      <c r="L182" s="230"/>
    </row>
    <row r="183" spans="1:12" s="209" customFormat="1" ht="15" x14ac:dyDescent="0.2">
      <c r="A183" s="217"/>
      <c r="B183" s="172"/>
      <c r="C183" s="205"/>
      <c r="D183" s="237">
        <f>-D178</f>
        <v>0</v>
      </c>
      <c r="E183" s="236"/>
      <c r="F183" s="237">
        <f>D183+E183</f>
        <v>0</v>
      </c>
      <c r="G183" s="236"/>
      <c r="H183" s="237">
        <f>F183+G183</f>
        <v>0</v>
      </c>
      <c r="I183" s="188" t="s">
        <v>75</v>
      </c>
      <c r="J183" s="279" t="s">
        <v>240</v>
      </c>
      <c r="K183" s="279"/>
      <c r="L183" s="230"/>
    </row>
    <row r="184" spans="1:12" s="209" customFormat="1" x14ac:dyDescent="0.2">
      <c r="A184" s="217"/>
      <c r="B184" s="172"/>
      <c r="C184" s="218"/>
      <c r="D184" s="190"/>
      <c r="E184" s="190"/>
      <c r="F184" s="219"/>
      <c r="G184" s="219"/>
      <c r="H184" s="191"/>
      <c r="I184" s="161"/>
      <c r="J184" s="224" t="str">
        <f>IF(K182&gt;0,"Must select type of receivable"," ")</f>
        <v xml:space="preserve"> </v>
      </c>
      <c r="K184" s="149"/>
      <c r="L184" s="230"/>
    </row>
    <row r="185" spans="1:12" s="209" customFormat="1" ht="15" x14ac:dyDescent="0.25">
      <c r="A185" s="217"/>
      <c r="B185" s="192" t="s">
        <v>247</v>
      </c>
      <c r="C185" s="218"/>
      <c r="D185" s="312"/>
      <c r="E185" s="312"/>
      <c r="F185" s="312"/>
      <c r="G185" s="179"/>
      <c r="H185" s="193"/>
      <c r="I185" s="177"/>
      <c r="J185" s="177"/>
      <c r="K185" s="177"/>
      <c r="L185" s="230"/>
    </row>
    <row r="186" spans="1:12" s="209" customFormat="1" x14ac:dyDescent="0.2">
      <c r="A186" s="210"/>
      <c r="B186" s="211"/>
      <c r="C186" s="232"/>
      <c r="D186" s="163"/>
      <c r="E186" s="163"/>
      <c r="F186" s="163"/>
      <c r="G186" s="163"/>
      <c r="H186" s="164"/>
      <c r="I186" s="213"/>
      <c r="J186" s="163"/>
      <c r="K186" s="163"/>
      <c r="L186" s="230"/>
    </row>
    <row r="187" spans="1:12" s="209" customFormat="1" x14ac:dyDescent="0.2">
      <c r="A187" s="257"/>
      <c r="B187" s="260"/>
      <c r="C187" s="227"/>
      <c r="H187" s="261"/>
      <c r="I187" s="258"/>
      <c r="L187" s="230"/>
    </row>
    <row r="188" spans="1:12" s="209" customFormat="1" x14ac:dyDescent="0.2">
      <c r="A188" s="210" t="s">
        <v>688</v>
      </c>
      <c r="B188" s="211"/>
      <c r="C188" s="212" t="str">
        <f>RIGHT(A188,2)</f>
        <v>22</v>
      </c>
      <c r="D188" s="163"/>
      <c r="E188" s="163"/>
      <c r="F188" s="163"/>
      <c r="G188" s="163"/>
      <c r="H188" s="164"/>
      <c r="I188" s="213"/>
      <c r="J188" s="163"/>
      <c r="K188" s="163"/>
      <c r="L188" s="230"/>
    </row>
    <row r="189" spans="1:12" s="209" customFormat="1" ht="45" x14ac:dyDescent="0.2">
      <c r="A189" s="214" t="s">
        <v>0</v>
      </c>
      <c r="B189" s="165" t="s">
        <v>2</v>
      </c>
      <c r="C189" s="215" t="s">
        <v>16</v>
      </c>
      <c r="D189" s="166" t="s">
        <v>15</v>
      </c>
      <c r="E189" s="166" t="s">
        <v>256</v>
      </c>
      <c r="F189" s="167" t="s">
        <v>17</v>
      </c>
      <c r="G189" s="167" t="s">
        <v>18</v>
      </c>
      <c r="H189" s="168" t="s">
        <v>19</v>
      </c>
      <c r="I189" s="166" t="s">
        <v>20</v>
      </c>
      <c r="J189" s="156" t="s">
        <v>26</v>
      </c>
      <c r="K189" s="166" t="s">
        <v>74</v>
      </c>
      <c r="L189" s="230"/>
    </row>
    <row r="190" spans="1:12" s="209" customFormat="1" x14ac:dyDescent="0.2">
      <c r="A190" s="274"/>
      <c r="B190" s="172" t="s">
        <v>1</v>
      </c>
      <c r="C190" s="236"/>
      <c r="D190" s="236"/>
      <c r="E190" s="236"/>
      <c r="F190" s="237">
        <f>C190+D190+E190</f>
        <v>0</v>
      </c>
      <c r="G190" s="236"/>
      <c r="H190" s="238">
        <f>F190+G190</f>
        <v>0</v>
      </c>
      <c r="I190" s="176" t="s">
        <v>1</v>
      </c>
      <c r="J190" s="237">
        <f>D190+E190</f>
        <v>0</v>
      </c>
      <c r="K190" s="237">
        <f>C190+J190</f>
        <v>0</v>
      </c>
      <c r="L190" s="230"/>
    </row>
    <row r="191" spans="1:12" s="209" customFormat="1" x14ac:dyDescent="0.2">
      <c r="A191" s="217"/>
      <c r="B191" s="172"/>
      <c r="C191" s="218"/>
      <c r="D191" s="178"/>
      <c r="E191" s="178"/>
      <c r="F191" s="179"/>
      <c r="G191" s="179"/>
      <c r="H191" s="180"/>
      <c r="I191" s="176" t="s">
        <v>226</v>
      </c>
      <c r="J191" s="237">
        <f>G190</f>
        <v>0</v>
      </c>
      <c r="K191" s="237">
        <f>J191</f>
        <v>0</v>
      </c>
      <c r="L191" s="230"/>
    </row>
    <row r="192" spans="1:12" s="209" customFormat="1" x14ac:dyDescent="0.2">
      <c r="A192" s="217"/>
      <c r="B192" s="172"/>
      <c r="C192" s="205"/>
      <c r="D192" s="177"/>
      <c r="E192" s="177"/>
      <c r="F192" s="174"/>
      <c r="G192" s="174"/>
      <c r="H192" s="180"/>
      <c r="I192" s="176" t="s">
        <v>227</v>
      </c>
      <c r="J192" s="237">
        <f>D195+E195</f>
        <v>0</v>
      </c>
      <c r="K192" s="237">
        <f>J192</f>
        <v>0</v>
      </c>
      <c r="L192" s="230"/>
    </row>
    <row r="193" spans="1:12" s="209" customFormat="1" ht="15" thickBot="1" x14ac:dyDescent="0.25">
      <c r="A193" s="221"/>
      <c r="B193" s="172"/>
      <c r="C193" s="205"/>
      <c r="D193" s="177"/>
      <c r="E193" s="177"/>
      <c r="F193" s="174"/>
      <c r="G193" s="174"/>
      <c r="H193" s="180"/>
      <c r="I193" s="176" t="s">
        <v>228</v>
      </c>
      <c r="J193" s="237">
        <f>G195</f>
        <v>0</v>
      </c>
      <c r="K193" s="239">
        <f>J193</f>
        <v>0</v>
      </c>
      <c r="L193" s="230"/>
    </row>
    <row r="194" spans="1:12" s="209" customFormat="1" ht="60.75" thickTop="1" x14ac:dyDescent="0.2">
      <c r="A194" s="223"/>
      <c r="B194" s="184"/>
      <c r="C194" s="223"/>
      <c r="D194" s="185" t="s">
        <v>70</v>
      </c>
      <c r="E194" s="166" t="s">
        <v>257</v>
      </c>
      <c r="F194" s="186" t="s">
        <v>71</v>
      </c>
      <c r="G194" s="186" t="s">
        <v>664</v>
      </c>
      <c r="H194" s="187" t="s">
        <v>72</v>
      </c>
      <c r="I194" s="188" t="s">
        <v>69</v>
      </c>
      <c r="J194" s="189"/>
      <c r="K194" s="240">
        <f>SUM(K190:K193)</f>
        <v>0</v>
      </c>
      <c r="L194" s="230"/>
    </row>
    <row r="195" spans="1:12" s="209" customFormat="1" ht="15" x14ac:dyDescent="0.2">
      <c r="A195" s="217"/>
      <c r="B195" s="172"/>
      <c r="C195" s="205"/>
      <c r="D195" s="237">
        <f>-D190</f>
        <v>0</v>
      </c>
      <c r="E195" s="236"/>
      <c r="F195" s="237">
        <f>D195+E195</f>
        <v>0</v>
      </c>
      <c r="G195" s="236"/>
      <c r="H195" s="237">
        <f>F195+G195</f>
        <v>0</v>
      </c>
      <c r="I195" s="188" t="s">
        <v>75</v>
      </c>
      <c r="J195" s="279" t="s">
        <v>240</v>
      </c>
      <c r="K195" s="279"/>
      <c r="L195" s="230"/>
    </row>
    <row r="196" spans="1:12" s="209" customFormat="1" x14ac:dyDescent="0.2">
      <c r="A196" s="217"/>
      <c r="B196" s="172"/>
      <c r="C196" s="218"/>
      <c r="D196" s="190"/>
      <c r="E196" s="190"/>
      <c r="F196" s="219"/>
      <c r="G196" s="219"/>
      <c r="H196" s="191"/>
      <c r="I196" s="161"/>
      <c r="J196" s="224" t="str">
        <f>IF(K194&gt;0,"Must select type of receivable"," ")</f>
        <v xml:space="preserve"> </v>
      </c>
      <c r="K196" s="149"/>
      <c r="L196" s="230"/>
    </row>
    <row r="197" spans="1:12" s="209" customFormat="1" ht="15" x14ac:dyDescent="0.25">
      <c r="A197" s="217"/>
      <c r="B197" s="192" t="s">
        <v>247</v>
      </c>
      <c r="C197" s="218"/>
      <c r="D197" s="312" t="s">
        <v>208</v>
      </c>
      <c r="E197" s="312"/>
      <c r="F197" s="312"/>
      <c r="G197" s="179"/>
      <c r="H197" s="193"/>
      <c r="I197" s="177"/>
      <c r="J197" s="177"/>
      <c r="K197" s="177"/>
      <c r="L197" s="230"/>
    </row>
    <row r="198" spans="1:12" s="209" customFormat="1" x14ac:dyDescent="0.2">
      <c r="A198" s="210"/>
      <c r="B198" s="211"/>
      <c r="C198" s="232"/>
      <c r="D198" s="163"/>
      <c r="E198" s="163"/>
      <c r="F198" s="163"/>
      <c r="G198" s="163"/>
      <c r="H198" s="164"/>
      <c r="I198" s="213"/>
      <c r="J198" s="163"/>
      <c r="K198" s="163"/>
      <c r="L198" s="230"/>
    </row>
    <row r="199" spans="1:12" s="209" customFormat="1" ht="15" x14ac:dyDescent="0.25">
      <c r="A199" s="259"/>
      <c r="B199" s="259"/>
      <c r="C199" s="259"/>
      <c r="D199" s="259"/>
      <c r="E199" s="259"/>
      <c r="F199" s="259"/>
      <c r="G199" s="259"/>
      <c r="H199" s="259"/>
      <c r="I199" s="259"/>
      <c r="J199" s="259"/>
      <c r="K199" s="259"/>
      <c r="L199" s="230"/>
    </row>
    <row r="201" spans="1:12" ht="45" x14ac:dyDescent="0.2">
      <c r="I201" s="166" t="s">
        <v>20</v>
      </c>
      <c r="J201" s="156" t="s">
        <v>26</v>
      </c>
      <c r="K201" s="166" t="s">
        <v>74</v>
      </c>
    </row>
    <row r="202" spans="1:12" ht="15" x14ac:dyDescent="0.25">
      <c r="B202" s="197" t="s">
        <v>241</v>
      </c>
      <c r="C202" s="284">
        <f>SUM(C166,C155,C144,C133,C122,C111,C100,C89,C78,C67,C56,C45,C34,C23,C12+C178+C190)</f>
        <v>0</v>
      </c>
      <c r="I202" s="198" t="s">
        <v>1</v>
      </c>
      <c r="J202" s="284">
        <f>SUM(J12,J23,J34,J45,J56,J67,J78,J89,J100,J111,J122,J133,J144,J155,J166)</f>
        <v>0</v>
      </c>
      <c r="K202" s="284">
        <f>SUM(K12,K23,K34,K45,K56,K67,K78,K89,K100,K111,K122,K133,K144,K155,K166,K178,K190)</f>
        <v>0</v>
      </c>
    </row>
    <row r="203" spans="1:12" ht="15" x14ac:dyDescent="0.25">
      <c r="I203" s="198" t="s">
        <v>226</v>
      </c>
      <c r="J203" s="284">
        <f>SUM(J13,J24,J35,J46,J57,J68,J79,J90,J101,J112,J123,J134,J145,J156,J167,J179,J191)</f>
        <v>0</v>
      </c>
      <c r="K203" s="284">
        <f>SUM(K13,K24,K35,K46,K57,K68,K79,K90,K101,K112,K123,K134,K145,K156,K167,K179,K191)</f>
        <v>0</v>
      </c>
    </row>
    <row r="204" spans="1:12" ht="15" x14ac:dyDescent="0.25">
      <c r="C204" s="233"/>
      <c r="I204" s="198" t="s">
        <v>227</v>
      </c>
      <c r="J204" s="284">
        <f>SUM(J14,J25,J36,J47,J58,J69,J80,J91,J102,J113,J124,J135,J146,J157,J168,J180,J192)</f>
        <v>0</v>
      </c>
      <c r="K204" s="284">
        <f>SUM(K14,K25,K36,K47,K58,K69,K80,K91,K102,K113,K124,K135,K146,K157,K168,K180,K192)</f>
        <v>0</v>
      </c>
    </row>
    <row r="205" spans="1:12" ht="15" x14ac:dyDescent="0.25">
      <c r="I205" s="198" t="s">
        <v>228</v>
      </c>
      <c r="J205" s="284">
        <f>SUM(J15,J26,J37,J48,J59,J70,J81,J92,J103,J114,J125,J136,J147,J158,J169,J181,J193)</f>
        <v>0</v>
      </c>
      <c r="K205" s="285">
        <f>SUM(K15,K26,K37,K48,K59,K70,K81,K92,K103,K114,K125,K136,K147,K158,K169,K181,K193)</f>
        <v>0</v>
      </c>
    </row>
    <row r="206" spans="1:12" ht="15" x14ac:dyDescent="0.25">
      <c r="C206" s="233"/>
      <c r="I206" s="155" t="s">
        <v>69</v>
      </c>
      <c r="J206" s="199"/>
      <c r="K206" s="284">
        <f>SUM(K202:K205)</f>
        <v>0</v>
      </c>
    </row>
    <row r="208" spans="1:12" x14ac:dyDescent="0.2">
      <c r="K208" s="200"/>
    </row>
  </sheetData>
  <sheetProtection algorithmName="SHA-512" hashValue="4yeTUtnnikZ/hBBEFBQtrdlAnpZkJ1qFzPPOgjKWPEIhANgmGPx1KIMigXLMIt4C7xegmtIJqzVLY71+HegWiA==" saltValue="UU3m+vdWeh3t06iCHcAOvQ==" spinCount="100000" sheet="1" objects="1" scenarios="1"/>
  <protectedRanges>
    <protectedRange sqref="D190:E190 G190 E195 G195 J195 D178:E178 G178 E183 G183 J183" name="Funds 18 through 20"/>
    <protectedRange sqref="D122:E122 G122 E127 G127 J127 D133:E133 G133 E138 G138 J138 G144 E149 G149 J149 D155:E155 G155 E160 G160 J160 D166:E166 G166 E171 G171 J171 D144:E144" name="Funds 11 through 17"/>
    <protectedRange sqref="D23:E23 G23 E28 G28 J28 D34:E34 G34 E39:E40 G39:G40 J61 D45:E45 G45 E50 G50 J50 D56:E56 G56 E61 G61 J39" name="Fund 2 through 5"/>
    <protectedRange sqref="G2:G8" name="Agency"/>
    <protectedRange sqref="G12 E17 G17 J17:K17 C166 C111 C122 C133 C144 A133 A122 A144 A155 C155 A166 C12:E12 A23 C23 A34 C34 A12 A45 A56 A67 A78 A89 A100 A111 C45 C56 C67 C78 C89 C178 C190 C100" name="Fund 1"/>
    <protectedRange sqref="D67:E67 G67 E72 G72 J72 D78:E78 G78 J83 D89:E89 G89 E94 G94 J94 D100:E100 G100 E105 G105 J105 D111:E111 G111 E116 G116 J116 E83 G83" name="Fund 6 through 10"/>
    <protectedRange sqref="A178 A190" name="Fund 1_1"/>
  </protectedRanges>
  <dataConsolidate/>
  <mergeCells count="23">
    <mergeCell ref="D185:F185"/>
    <mergeCell ref="D197:F197"/>
    <mergeCell ref="D129:F129"/>
    <mergeCell ref="D140:F140"/>
    <mergeCell ref="D151:F151"/>
    <mergeCell ref="D162:F162"/>
    <mergeCell ref="D173:F173"/>
    <mergeCell ref="A175:K175"/>
    <mergeCell ref="A8:K8"/>
    <mergeCell ref="D30:F30"/>
    <mergeCell ref="A7:K7"/>
    <mergeCell ref="A1:K1"/>
    <mergeCell ref="A2:K2"/>
    <mergeCell ref="A3:K3"/>
    <mergeCell ref="D19:F19"/>
    <mergeCell ref="D96:F96"/>
    <mergeCell ref="D107:F107"/>
    <mergeCell ref="D118:F118"/>
    <mergeCell ref="D41:F41"/>
    <mergeCell ref="D52:F52"/>
    <mergeCell ref="D63:F63"/>
    <mergeCell ref="D74:F74"/>
    <mergeCell ref="D85:F85"/>
  </mergeCells>
  <conditionalFormatting sqref="K12 K14 K23 K25">
    <cfRule type="cellIs" dxfId="31" priority="42" operator="lessThan">
      <formula>0</formula>
    </cfRule>
  </conditionalFormatting>
  <conditionalFormatting sqref="K34">
    <cfRule type="cellIs" dxfId="30" priority="44" operator="lessThan">
      <formula>0</formula>
    </cfRule>
  </conditionalFormatting>
  <conditionalFormatting sqref="K36">
    <cfRule type="cellIs" dxfId="29" priority="45" operator="lessThan">
      <formula>0</formula>
    </cfRule>
  </conditionalFormatting>
  <conditionalFormatting sqref="K45">
    <cfRule type="cellIs" dxfId="28" priority="38" operator="lessThan">
      <formula>0</formula>
    </cfRule>
  </conditionalFormatting>
  <conditionalFormatting sqref="K47">
    <cfRule type="cellIs" dxfId="27" priority="39" operator="lessThan">
      <formula>0</formula>
    </cfRule>
  </conditionalFormatting>
  <conditionalFormatting sqref="K56">
    <cfRule type="cellIs" dxfId="26" priority="36" operator="lessThan">
      <formula>0</formula>
    </cfRule>
  </conditionalFormatting>
  <conditionalFormatting sqref="K58">
    <cfRule type="cellIs" dxfId="25" priority="37" operator="lessThan">
      <formula>0</formula>
    </cfRule>
  </conditionalFormatting>
  <conditionalFormatting sqref="K67">
    <cfRule type="cellIs" dxfId="24" priority="34" operator="lessThan">
      <formula>0</formula>
    </cfRule>
  </conditionalFormatting>
  <conditionalFormatting sqref="K69">
    <cfRule type="cellIs" dxfId="23" priority="35" operator="lessThan">
      <formula>0</formula>
    </cfRule>
  </conditionalFormatting>
  <conditionalFormatting sqref="K78">
    <cfRule type="cellIs" dxfId="22" priority="32" operator="lessThan">
      <formula>0</formula>
    </cfRule>
  </conditionalFormatting>
  <conditionalFormatting sqref="K80">
    <cfRule type="cellIs" dxfId="21" priority="33" operator="lessThan">
      <formula>0</formula>
    </cfRule>
  </conditionalFormatting>
  <conditionalFormatting sqref="K89">
    <cfRule type="cellIs" dxfId="20" priority="30" operator="lessThan">
      <formula>0</formula>
    </cfRule>
  </conditionalFormatting>
  <conditionalFormatting sqref="K91">
    <cfRule type="cellIs" dxfId="19" priority="31" operator="lessThan">
      <formula>0</formula>
    </cfRule>
  </conditionalFormatting>
  <conditionalFormatting sqref="K100">
    <cfRule type="cellIs" dxfId="18" priority="28" operator="lessThan">
      <formula>0</formula>
    </cfRule>
  </conditionalFormatting>
  <conditionalFormatting sqref="K102">
    <cfRule type="cellIs" dxfId="17" priority="29" operator="lessThan">
      <formula>0</formula>
    </cfRule>
  </conditionalFormatting>
  <conditionalFormatting sqref="K111">
    <cfRule type="cellIs" dxfId="16" priority="26" operator="lessThan">
      <formula>0</formula>
    </cfRule>
  </conditionalFormatting>
  <conditionalFormatting sqref="K113">
    <cfRule type="cellIs" dxfId="15" priority="27" operator="lessThan">
      <formula>0</formula>
    </cfRule>
  </conditionalFormatting>
  <conditionalFormatting sqref="K122">
    <cfRule type="cellIs" dxfId="14" priority="24" operator="lessThan">
      <formula>0</formula>
    </cfRule>
  </conditionalFormatting>
  <conditionalFormatting sqref="K124">
    <cfRule type="cellIs" dxfId="13" priority="25" operator="lessThan">
      <formula>0</formula>
    </cfRule>
  </conditionalFormatting>
  <conditionalFormatting sqref="K133">
    <cfRule type="cellIs" dxfId="12" priority="21" operator="lessThan">
      <formula>0</formula>
    </cfRule>
  </conditionalFormatting>
  <conditionalFormatting sqref="K135">
    <cfRule type="cellIs" dxfId="11" priority="22" operator="lessThan">
      <formula>0</formula>
    </cfRule>
  </conditionalFormatting>
  <conditionalFormatting sqref="K144">
    <cfRule type="cellIs" dxfId="10" priority="19" operator="lessThan">
      <formula>0</formula>
    </cfRule>
  </conditionalFormatting>
  <conditionalFormatting sqref="K146">
    <cfRule type="cellIs" dxfId="9" priority="20" operator="lessThan">
      <formula>0</formula>
    </cfRule>
  </conditionalFormatting>
  <conditionalFormatting sqref="K155">
    <cfRule type="cellIs" dxfId="8" priority="17" operator="lessThan">
      <formula>0</formula>
    </cfRule>
  </conditionalFormatting>
  <conditionalFormatting sqref="K157">
    <cfRule type="cellIs" dxfId="7" priority="18" operator="lessThan">
      <formula>0</formula>
    </cfRule>
  </conditionalFormatting>
  <conditionalFormatting sqref="K166">
    <cfRule type="cellIs" dxfId="6" priority="15" operator="lessThan">
      <formula>0</formula>
    </cfRule>
  </conditionalFormatting>
  <conditionalFormatting sqref="K168">
    <cfRule type="cellIs" dxfId="5" priority="16" operator="lessThan">
      <formula>0</formula>
    </cfRule>
  </conditionalFormatting>
  <conditionalFormatting sqref="K178">
    <cfRule type="cellIs" dxfId="4" priority="3" operator="lessThan">
      <formula>0</formula>
    </cfRule>
  </conditionalFormatting>
  <conditionalFormatting sqref="K180">
    <cfRule type="cellIs" dxfId="3" priority="4" operator="lessThan">
      <formula>0</formula>
    </cfRule>
  </conditionalFormatting>
  <conditionalFormatting sqref="K190">
    <cfRule type="cellIs" dxfId="2" priority="1" operator="lessThan">
      <formula>0</formula>
    </cfRule>
  </conditionalFormatting>
  <conditionalFormatting sqref="K192">
    <cfRule type="cellIs" dxfId="1" priority="2" operator="lessThan">
      <formula>0</formula>
    </cfRule>
  </conditionalFormatting>
  <dataValidations xWindow="352" yWindow="467" count="10">
    <dataValidation type="list" allowBlank="1" showInputMessage="1" showErrorMessage="1" errorTitle="PLEASE SELECT…" error="PLEASE SELECT…" promptTitle="PLEASE SELECT…" prompt="Must select Other, Patient or Student" sqref="J183 J17 K40 J39:J40 J50 J61 J72 J83 J94 J105 J116 J127 J138 J149 J160 J171 J195" xr:uid="{00000000-0002-0000-0100-000000000000}">
      <formula1>"PLEASE SELECT…, PATIENT RECEIVABLES, STUDENT RECEIVABLES, OTHER RECEIVABLES"</formula1>
    </dataValidation>
    <dataValidation type="whole" allowBlank="1" showInputMessage="1" showErrorMessage="1" error="Enter a whole dollar amount." prompt="Enter a whole dollar amount." sqref="D133 G23 G28 E28 D166 D122 D155:E155 E171 G171 G166 E160 G160 G155 D144 E149 G149 G144 E17 E138 G138 G133 D100 E127 G127 G122 D89 E116 G116 G111 D78 E105 G105 G100 D67 E50 G50 G45 G39:G40 E39:E40 G34 D12 D23 G56 G61 E61 D34 G67 E72 G72 D45 G78 G17 D56 G89 E94 G94 D111 G12 E83 G83 G183 E183 G178 D178 G195 E195 G190 D190" xr:uid="{00000000-0002-0000-0100-000001000000}">
      <formula1>-99999999</formula1>
      <formula2>99999999</formula2>
    </dataValidation>
    <dataValidation allowBlank="1" showInputMessage="1" showErrorMessage="1" prompt="Select Agency Code on &quot;Signature Page&quot; tab" sqref="B5" xr:uid="{E8D00153-A9B2-462B-8BD1-43FC12906C23}"/>
    <dataValidation type="whole" allowBlank="1" showInputMessage="1" showErrorMessage="1" error="Enter a whole dollar amount." prompt="This is the balance from the SCEIS report." sqref="C166" xr:uid="{CFB501B5-0A56-4105-98DB-5224A8E6182D}">
      <formula1>-99999999</formula1>
      <formula2>99999999</formula2>
    </dataValidation>
    <dataValidation type="whole" allowBlank="1" showInputMessage="1" showErrorMessage="1" error="Enter a whole dollar amount." prompt="Enter a whole dollar amount." sqref="E111 E12 E23 E34 E45 E56 E78 E89 E144" xr:uid="{0F1A45C6-B726-4D90-A234-E346932E4A78}">
      <formula1>-99999999</formula1>
      <formula2>99999999999</formula2>
    </dataValidation>
    <dataValidation type="whole" allowBlank="1" showInputMessage="1" showErrorMessage="1" error="Enter a whole dollar amount." prompt="Enter a whole dollar amount." sqref="E122 E67 E100 E166 E178 E190" xr:uid="{18087F81-9355-4CEA-BD8D-63304548E7B6}">
      <formula1>-99999999</formula1>
      <formula2>9999999999</formula2>
    </dataValidation>
    <dataValidation type="whole" allowBlank="1" showInputMessage="1" showErrorMessage="1" error="Enter a whole dollar amount." prompt="Enter a whole dollar amount." sqref="E133" xr:uid="{496F73A6-990E-455C-8432-D41CA207316A}">
      <formula1>-99999999</formula1>
      <formula2>999999999999</formula2>
    </dataValidation>
    <dataValidation type="textLength" operator="equal" allowBlank="1" showInputMessage="1" showErrorMessage="1" error="Enter the 8 character fund number." prompt="This fund is from the SCEIS report." sqref="A34 A23 A12 A45 A56 A67 A78 A89 A100 A111 A133 A122 A144 A155 A166" xr:uid="{3F4CC881-467B-4B5A-ACA1-B4C4947496E9}">
      <formula1>8</formula1>
    </dataValidation>
    <dataValidation type="textLength" operator="equal" allowBlank="1" showInputMessage="1" showErrorMessage="1" error="Enter the 8 character fund number." prompt="Enter the 8 character fund number." sqref="A178 A190" xr:uid="{938C2D57-FA57-4C40-BC48-5578FE038002}">
      <formula1>8</formula1>
    </dataValidation>
    <dataValidation type="list" allowBlank="1" showInputMessage="1" showErrorMessage="1" errorTitle="PLEASE SELECT…" error="PLEASE SELECT…" promptTitle="PLEASE SELECT..." prompt="Must select Other, Patient or Student" sqref="J28" xr:uid="{4F7BAE56-F4D9-4EE8-96D2-9BD91212CE61}">
      <formula1>"PLEASE SELECT…, PATIENT RECEIVABLES, STUDENT RECEIVABLES, OTHER RECEIVABLES"</formula1>
    </dataValidation>
  </dataValidations>
  <pageMargins left="0.25" right="0.25" top="0.5" bottom="0.25" header="0.3" footer="0.3"/>
  <pageSetup scale="87" fitToHeight="0" orientation="landscape" r:id="rId1"/>
  <rowBreaks count="4" manualBreakCount="4">
    <brk id="42" max="10" man="1"/>
    <brk id="75" max="10" man="1"/>
    <brk id="108" max="10" man="1"/>
    <brk id="141" max="10" man="1"/>
  </rowBreaks>
  <colBreaks count="1" manualBreakCount="1">
    <brk id="7" max="1048575" man="1"/>
  </colBreaks>
  <ignoredErrors>
    <ignoredError sqref="L13:L14 L15 L24 L48 L46 L37 L35 L26 L25 L36 L47 L29:L33 L40:L44 L51:L55 L62:L66 L73:L77 L84:L88 L95:L99 L106:L110 L117:L121 L128:L132 L139:L143 L150:L154 L161:L165 L172:L173 L57:L59 L68:L70 L79:L81 L90:L92 L101:L103 L112:L114 L123:L125 L134:L136 L145:L147 L156:L158 L167:L169" formula="1"/>
    <ignoredError sqref="K202 K206 J202:J205 K203:K205 C202"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H60"/>
  <sheetViews>
    <sheetView workbookViewId="0">
      <selection activeCell="G9" sqref="G9"/>
    </sheetView>
  </sheetViews>
  <sheetFormatPr defaultColWidth="9.140625" defaultRowHeight="12.75" x14ac:dyDescent="0.2"/>
  <cols>
    <col min="1" max="1" width="3.28515625" style="14" customWidth="1"/>
    <col min="2" max="3" width="9.140625" style="14"/>
    <col min="4" max="4" width="8.140625" style="14" customWidth="1"/>
    <col min="5" max="5" width="64.140625" style="14" customWidth="1"/>
    <col min="6" max="16384" width="9.140625" style="14"/>
  </cols>
  <sheetData>
    <row r="1" spans="1:8" s="16" customFormat="1" ht="15.75" customHeight="1" x14ac:dyDescent="0.25">
      <c r="A1" s="88"/>
      <c r="B1" s="320" t="s">
        <v>667</v>
      </c>
      <c r="C1" s="291"/>
      <c r="D1" s="291"/>
      <c r="E1" s="291"/>
      <c r="F1" s="291"/>
      <c r="G1" s="291"/>
      <c r="H1" s="88"/>
    </row>
    <row r="2" spans="1:8" s="16" customFormat="1" ht="15.75" customHeight="1" x14ac:dyDescent="0.25">
      <c r="A2" s="88"/>
      <c r="B2" s="320" t="s">
        <v>668</v>
      </c>
      <c r="C2" s="291"/>
      <c r="D2" s="291"/>
      <c r="E2" s="291"/>
      <c r="F2" s="291"/>
      <c r="G2" s="291"/>
      <c r="H2" s="88"/>
    </row>
    <row r="3" spans="1:8" s="16" customFormat="1" ht="15.75" customHeight="1" x14ac:dyDescent="0.25">
      <c r="A3" s="88"/>
      <c r="B3" s="320" t="s">
        <v>161</v>
      </c>
      <c r="C3" s="291"/>
      <c r="D3" s="291"/>
      <c r="E3" s="291"/>
      <c r="F3" s="291"/>
      <c r="G3" s="291"/>
      <c r="H3" s="88"/>
    </row>
    <row r="4" spans="1:8" ht="15" x14ac:dyDescent="0.25">
      <c r="A4" s="88"/>
      <c r="B4" s="320" t="s">
        <v>684</v>
      </c>
      <c r="C4" s="291"/>
      <c r="D4" s="291"/>
      <c r="E4" s="291"/>
      <c r="F4" s="291"/>
      <c r="G4" s="291"/>
      <c r="H4" s="88"/>
    </row>
    <row r="5" spans="1:8" ht="15" x14ac:dyDescent="0.25">
      <c r="A5" s="88"/>
      <c r="B5" s="291"/>
      <c r="C5" s="291"/>
      <c r="D5" s="291"/>
      <c r="E5" s="291"/>
      <c r="F5" s="291"/>
      <c r="G5" s="291"/>
      <c r="H5" s="88"/>
    </row>
    <row r="6" spans="1:8" s="47" customFormat="1" ht="57.75" customHeight="1" x14ac:dyDescent="0.25">
      <c r="A6" s="88"/>
      <c r="B6" s="319" t="s">
        <v>29</v>
      </c>
      <c r="C6" s="291"/>
      <c r="D6" s="235" t="str">
        <f>Agency</f>
        <v>Agency</v>
      </c>
      <c r="E6" s="234" t="str">
        <f>'Signature Page'!E11</f>
        <v>Agency Name</v>
      </c>
      <c r="F6" s="269"/>
      <c r="G6" s="269"/>
      <c r="H6" s="269"/>
    </row>
    <row r="7" spans="1:8" s="47" customFormat="1" ht="15.75" customHeight="1" x14ac:dyDescent="0.25">
      <c r="A7" s="88"/>
      <c r="B7" s="88"/>
      <c r="C7" s="88"/>
      <c r="D7" s="262"/>
      <c r="E7" s="268"/>
      <c r="F7" s="88"/>
      <c r="G7" s="88"/>
      <c r="H7" s="88"/>
    </row>
    <row r="8" spans="1:8" s="47" customFormat="1" ht="15" x14ac:dyDescent="0.25">
      <c r="A8" s="88"/>
      <c r="B8" s="291"/>
      <c r="C8" s="291"/>
      <c r="D8" s="291"/>
      <c r="E8" s="291"/>
      <c r="F8" s="291"/>
      <c r="G8" s="291"/>
      <c r="H8" s="88"/>
    </row>
    <row r="9" spans="1:8" s="47" customFormat="1" ht="15" customHeight="1" x14ac:dyDescent="0.25">
      <c r="A9" s="88"/>
      <c r="B9" s="263" t="s">
        <v>669</v>
      </c>
      <c r="C9" s="290" t="s">
        <v>670</v>
      </c>
      <c r="D9" s="291"/>
      <c r="E9" s="291"/>
      <c r="F9" s="88"/>
      <c r="G9" s="264"/>
      <c r="H9" s="265"/>
    </row>
    <row r="10" spans="1:8" s="47" customFormat="1" ht="15" x14ac:dyDescent="0.25">
      <c r="A10" s="88"/>
      <c r="B10" s="88"/>
      <c r="C10" s="291"/>
      <c r="D10" s="291"/>
      <c r="E10" s="291"/>
      <c r="F10" s="88"/>
      <c r="G10" s="266" t="s">
        <v>67</v>
      </c>
      <c r="H10" s="88"/>
    </row>
    <row r="11" spans="1:8" s="47" customFormat="1" ht="31.5" customHeight="1" x14ac:dyDescent="0.25">
      <c r="A11" s="88"/>
      <c r="B11" s="263" t="s">
        <v>671</v>
      </c>
      <c r="C11" s="290" t="s">
        <v>672</v>
      </c>
      <c r="D11" s="291"/>
      <c r="E11" s="291"/>
      <c r="F11" s="88"/>
      <c r="G11" s="264"/>
      <c r="H11" s="265"/>
    </row>
    <row r="12" spans="1:8" s="47" customFormat="1" ht="15" x14ac:dyDescent="0.25">
      <c r="A12" s="88"/>
      <c r="B12" s="88"/>
      <c r="C12" s="291"/>
      <c r="D12" s="291"/>
      <c r="E12" s="291"/>
      <c r="F12" s="88"/>
      <c r="G12" s="266" t="s">
        <v>67</v>
      </c>
      <c r="H12" s="88"/>
    </row>
    <row r="13" spans="1:8" s="47" customFormat="1" ht="28.5" customHeight="1" x14ac:dyDescent="0.25">
      <c r="A13" s="88"/>
      <c r="B13" s="263" t="s">
        <v>673</v>
      </c>
      <c r="C13" s="290" t="s">
        <v>162</v>
      </c>
      <c r="D13" s="291"/>
      <c r="E13" s="291"/>
      <c r="F13" s="88"/>
      <c r="G13" s="264"/>
      <c r="H13" s="265"/>
    </row>
    <row r="14" spans="1:8" s="47" customFormat="1" ht="15" x14ac:dyDescent="0.25">
      <c r="A14" s="88"/>
      <c r="B14" s="88"/>
      <c r="C14" s="291"/>
      <c r="D14" s="291"/>
      <c r="E14" s="291"/>
      <c r="F14" s="88"/>
      <c r="G14" s="266" t="s">
        <v>67</v>
      </c>
      <c r="H14" s="88"/>
    </row>
    <row r="15" spans="1:8" s="47" customFormat="1" ht="45" customHeight="1" x14ac:dyDescent="0.25">
      <c r="A15" s="88"/>
      <c r="B15" s="263" t="s">
        <v>674</v>
      </c>
      <c r="C15" s="290" t="s">
        <v>163</v>
      </c>
      <c r="D15" s="291"/>
      <c r="E15" s="291"/>
      <c r="F15" s="88"/>
      <c r="G15" s="264"/>
      <c r="H15" s="265"/>
    </row>
    <row r="16" spans="1:8" s="47" customFormat="1" ht="15" x14ac:dyDescent="0.25">
      <c r="A16" s="88"/>
      <c r="B16" s="88"/>
      <c r="C16" s="291"/>
      <c r="D16" s="291"/>
      <c r="E16" s="291"/>
      <c r="F16" s="88"/>
      <c r="G16" s="266" t="s">
        <v>67</v>
      </c>
      <c r="H16" s="88"/>
    </row>
    <row r="17" spans="1:8" s="47" customFormat="1" ht="31.5" customHeight="1" x14ac:dyDescent="0.25">
      <c r="A17" s="88"/>
      <c r="B17" s="263" t="s">
        <v>675</v>
      </c>
      <c r="C17" s="290" t="s">
        <v>164</v>
      </c>
      <c r="D17" s="291"/>
      <c r="E17" s="291"/>
      <c r="F17" s="88"/>
      <c r="G17" s="264"/>
      <c r="H17" s="265"/>
    </row>
    <row r="18" spans="1:8" s="47" customFormat="1" ht="15" x14ac:dyDescent="0.25">
      <c r="A18" s="88"/>
      <c r="B18" s="88"/>
      <c r="C18" s="291"/>
      <c r="D18" s="291"/>
      <c r="E18" s="291"/>
      <c r="F18" s="88"/>
      <c r="G18" s="266" t="s">
        <v>67</v>
      </c>
      <c r="H18" s="88"/>
    </row>
    <row r="19" spans="1:8" s="47" customFormat="1" ht="15" customHeight="1" x14ac:dyDescent="0.25">
      <c r="A19" s="88"/>
      <c r="B19" s="263" t="s">
        <v>676</v>
      </c>
      <c r="C19" s="290" t="s">
        <v>677</v>
      </c>
      <c r="D19" s="291"/>
      <c r="E19" s="291"/>
      <c r="F19" s="88"/>
      <c r="G19" s="264"/>
      <c r="H19" s="265"/>
    </row>
    <row r="20" spans="1:8" s="47" customFormat="1" ht="15" x14ac:dyDescent="0.25">
      <c r="A20" s="88"/>
      <c r="B20" s="88"/>
      <c r="C20" s="291"/>
      <c r="D20" s="291"/>
      <c r="E20" s="291"/>
      <c r="F20" s="88"/>
      <c r="G20" s="266" t="s">
        <v>67</v>
      </c>
      <c r="H20" s="88"/>
    </row>
    <row r="21" spans="1:8" s="47" customFormat="1" ht="15" x14ac:dyDescent="0.25">
      <c r="A21" s="88"/>
      <c r="B21" s="263" t="s">
        <v>678</v>
      </c>
      <c r="C21" s="290" t="s">
        <v>679</v>
      </c>
      <c r="D21" s="291"/>
      <c r="E21" s="291"/>
      <c r="F21" s="88"/>
      <c r="G21" s="264"/>
      <c r="H21" s="265"/>
    </row>
    <row r="22" spans="1:8" s="47" customFormat="1" ht="15" x14ac:dyDescent="0.25">
      <c r="A22" s="88"/>
      <c r="B22" s="88"/>
      <c r="C22" s="291"/>
      <c r="D22" s="291"/>
      <c r="E22" s="291"/>
      <c r="F22" s="88"/>
      <c r="G22" s="266" t="s">
        <v>67</v>
      </c>
      <c r="H22" s="88"/>
    </row>
    <row r="23" spans="1:8" s="47" customFormat="1" ht="15" customHeight="1" x14ac:dyDescent="0.25">
      <c r="A23" s="88"/>
      <c r="B23" s="263" t="s">
        <v>680</v>
      </c>
      <c r="C23" s="290" t="s">
        <v>681</v>
      </c>
      <c r="D23" s="291"/>
      <c r="E23" s="291"/>
      <c r="F23" s="88"/>
      <c r="G23" s="264"/>
      <c r="H23" s="265"/>
    </row>
    <row r="24" spans="1:8" s="47" customFormat="1" ht="15" x14ac:dyDescent="0.25">
      <c r="A24" s="88"/>
      <c r="B24" s="88"/>
      <c r="C24" s="291"/>
      <c r="D24" s="291"/>
      <c r="E24" s="291"/>
      <c r="F24" s="88"/>
      <c r="G24" s="266" t="s">
        <v>67</v>
      </c>
      <c r="H24" s="88"/>
    </row>
    <row r="25" spans="1:8" s="47" customFormat="1" ht="28.5" customHeight="1" x14ac:dyDescent="0.25">
      <c r="A25" s="88"/>
      <c r="B25" s="263" t="s">
        <v>682</v>
      </c>
      <c r="C25" s="290" t="s">
        <v>165</v>
      </c>
      <c r="D25" s="291"/>
      <c r="E25" s="291"/>
      <c r="F25" s="88"/>
      <c r="G25" s="264"/>
      <c r="H25" s="265"/>
    </row>
    <row r="26" spans="1:8" s="47" customFormat="1" ht="15" x14ac:dyDescent="0.25">
      <c r="A26" s="88"/>
      <c r="B26" s="88"/>
      <c r="C26" s="291"/>
      <c r="D26" s="291"/>
      <c r="E26" s="291"/>
      <c r="F26" s="88"/>
      <c r="G26" s="266" t="s">
        <v>67</v>
      </c>
      <c r="H26" s="88"/>
    </row>
    <row r="27" spans="1:8" s="47" customFormat="1" ht="41.25" customHeight="1" x14ac:dyDescent="0.25">
      <c r="A27" s="88"/>
      <c r="B27" s="263" t="s">
        <v>683</v>
      </c>
      <c r="C27" s="290" t="s">
        <v>166</v>
      </c>
      <c r="D27" s="291"/>
      <c r="E27" s="291"/>
      <c r="F27" s="88"/>
      <c r="G27" s="264"/>
      <c r="H27" s="265"/>
    </row>
    <row r="28" spans="1:8" s="47" customFormat="1" ht="15" x14ac:dyDescent="0.25">
      <c r="A28" s="88"/>
      <c r="B28" s="88"/>
      <c r="C28" s="317" t="str">
        <f>CONCATENATE("followed by packaged #?            As in: ",Agency,"_3.04 Other Receivables")</f>
        <v>followed by packaged #?            As in: Agency_3.04 Other Receivables</v>
      </c>
      <c r="D28" s="318"/>
      <c r="E28" s="318"/>
      <c r="F28" s="88"/>
      <c r="G28" s="267"/>
      <c r="H28" s="88"/>
    </row>
    <row r="29" spans="1:8" s="47" customFormat="1" ht="12" x14ac:dyDescent="0.2"/>
    <row r="30" spans="1:8" s="47" customFormat="1" ht="12" x14ac:dyDescent="0.2"/>
    <row r="31" spans="1:8" s="47" customFormat="1" ht="12" x14ac:dyDescent="0.2"/>
    <row r="32" spans="1:8" s="47" customFormat="1" ht="12" x14ac:dyDescent="0.2"/>
    <row r="33" spans="7:7" s="47" customFormat="1" ht="12" x14ac:dyDescent="0.2"/>
    <row r="34" spans="7:7" s="47" customFormat="1" ht="12" x14ac:dyDescent="0.2"/>
    <row r="35" spans="7:7" s="47" customFormat="1" ht="12" x14ac:dyDescent="0.2"/>
    <row r="36" spans="7:7" s="47" customFormat="1" ht="16.5" customHeight="1" x14ac:dyDescent="0.2"/>
    <row r="37" spans="7:7" s="47" customFormat="1" ht="12" x14ac:dyDescent="0.2"/>
    <row r="38" spans="7:7" s="47" customFormat="1" ht="32.25" customHeight="1" x14ac:dyDescent="0.25">
      <c r="G38" s="272">
        <f>COUNTIF(G9:G27,"No")</f>
        <v>0</v>
      </c>
    </row>
    <row r="39" spans="7:7" s="47" customFormat="1" ht="12" x14ac:dyDescent="0.2"/>
    <row r="40" spans="7:7" s="47" customFormat="1" ht="12" x14ac:dyDescent="0.2"/>
    <row r="41" spans="7:7" s="47" customFormat="1" ht="12" x14ac:dyDescent="0.2"/>
    <row r="42" spans="7:7" s="47" customFormat="1" ht="48" customHeight="1" x14ac:dyDescent="0.2"/>
    <row r="43" spans="7:7" s="47" customFormat="1" ht="12" x14ac:dyDescent="0.2"/>
    <row r="44" spans="7:7" s="47" customFormat="1" ht="31.5" customHeight="1" x14ac:dyDescent="0.2"/>
    <row r="45" spans="7:7" s="47" customFormat="1" ht="12" x14ac:dyDescent="0.2"/>
    <row r="46" spans="7:7" s="47" customFormat="1" ht="12" x14ac:dyDescent="0.2"/>
    <row r="47" spans="7:7" s="47" customFormat="1" ht="12" x14ac:dyDescent="0.2"/>
    <row r="48" spans="7:7" s="47" customFormat="1" ht="12" x14ac:dyDescent="0.2"/>
    <row r="49" s="47" customFormat="1" ht="12" x14ac:dyDescent="0.2"/>
    <row r="50" s="47" customFormat="1" ht="31.5" customHeight="1" x14ac:dyDescent="0.2"/>
    <row r="51" s="47" customFormat="1" ht="12" x14ac:dyDescent="0.2"/>
    <row r="52" s="20" customFormat="1" ht="32.25" customHeight="1" x14ac:dyDescent="0.2"/>
    <row r="53" s="20" customFormat="1" ht="12" x14ac:dyDescent="0.2"/>
    <row r="54" s="20" customFormat="1" ht="48" customHeight="1" x14ac:dyDescent="0.2"/>
    <row r="55" s="20" customFormat="1" ht="12" x14ac:dyDescent="0.2"/>
    <row r="56" s="15" customFormat="1" x14ac:dyDescent="0.2"/>
    <row r="60" s="15" customFormat="1" x14ac:dyDescent="0.2"/>
  </sheetData>
  <sheetProtection formatColumns="0" formatRows="0"/>
  <mergeCells count="27">
    <mergeCell ref="C27:E27"/>
    <mergeCell ref="C21:E21"/>
    <mergeCell ref="C22:E22"/>
    <mergeCell ref="C23:E23"/>
    <mergeCell ref="C24:E24"/>
    <mergeCell ref="C25:E25"/>
    <mergeCell ref="B1:G1"/>
    <mergeCell ref="B2:G2"/>
    <mergeCell ref="B3:G3"/>
    <mergeCell ref="B4:G4"/>
    <mergeCell ref="B5:G5"/>
    <mergeCell ref="C28:E28"/>
    <mergeCell ref="B6:C6"/>
    <mergeCell ref="B8:G8"/>
    <mergeCell ref="C9:E9"/>
    <mergeCell ref="C10:E10"/>
    <mergeCell ref="C11:E11"/>
    <mergeCell ref="C12:E12"/>
    <mergeCell ref="C13:E13"/>
    <mergeCell ref="C14:E14"/>
    <mergeCell ref="C15:E15"/>
    <mergeCell ref="C16:E16"/>
    <mergeCell ref="C17:E17"/>
    <mergeCell ref="C18:E18"/>
    <mergeCell ref="C19:E19"/>
    <mergeCell ref="C20:E20"/>
    <mergeCell ref="C26:E26"/>
  </mergeCells>
  <conditionalFormatting sqref="G9 G11 G13 G15 G17 G19 G21 G23 G25 G27">
    <cfRule type="containsText" dxfId="0" priority="1" operator="containsText" text="=&quot;No&quot;">
      <formula>NOT(ISERROR(SEARCH("No", G23)))</formula>
    </cfRule>
  </conditionalFormatting>
  <dataValidations xWindow="674" yWindow="500" count="3">
    <dataValidation type="list" allowBlank="1" sqref="G25 G27 G15" xr:uid="{B4E65354-414F-4F6D-94C7-47AD5CD7609D}">
      <formula1>"Yes,No,N/A"</formula1>
    </dataValidation>
    <dataValidation type="list" allowBlank="1" sqref="G13 G21 G23 G17 G19 G9 G11" xr:uid="{96034916-1380-475D-A16E-D2EEA716A8C2}">
      <formula1>"Yes,No"</formula1>
    </dataValidation>
    <dataValidation allowBlank="1" showInputMessage="1" showErrorMessage="1" prompt="Select Agency Code on &quot;Signature Page&quot; tab" sqref="D6" xr:uid="{1248E456-847D-41D8-A8AE-16E47C8EAEE3}"/>
  </dataValidations>
  <printOptions horizontalCentered="1"/>
  <pageMargins left="0.5" right="0.5" top="0.75" bottom="0.75" header="0.3" footer="0.3"/>
  <pageSetup scale="80" orientation="portrait" r:id="rId1"/>
  <ignoredErrors>
    <ignoredError sqref="B9:B2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9D449-1F27-4CB7-87AA-6BEAB4D69728}">
  <sheetPr codeName="Sheet10">
    <tabColor rgb="FFFFC000"/>
  </sheetPr>
  <dimension ref="A1:AA303"/>
  <sheetViews>
    <sheetView zoomScaleNormal="100" workbookViewId="0">
      <selection activeCell="G2" sqref="G2"/>
    </sheetView>
  </sheetViews>
  <sheetFormatPr defaultRowHeight="15" x14ac:dyDescent="0.25"/>
  <cols>
    <col min="1" max="1" width="13.5703125" bestFit="1" customWidth="1"/>
    <col min="2" max="2" width="35.42578125" bestFit="1" customWidth="1"/>
    <col min="3" max="3" width="10.42578125" customWidth="1"/>
    <col min="4" max="4" width="23.42578125" bestFit="1" customWidth="1"/>
    <col min="5" max="5" width="13.28515625" bestFit="1" customWidth="1"/>
    <col min="6" max="6" width="18.5703125" bestFit="1" customWidth="1"/>
    <col min="7" max="7" width="16.5703125" style="66" bestFit="1" customWidth="1"/>
    <col min="8" max="10" width="16.5703125" style="246" customWidth="1"/>
  </cols>
  <sheetData>
    <row r="1" spans="1:27" s="10" customFormat="1" x14ac:dyDescent="0.25">
      <c r="A1" s="10" t="s">
        <v>31</v>
      </c>
      <c r="G1" s="71"/>
      <c r="H1" s="242"/>
      <c r="I1" s="242"/>
      <c r="J1" s="242"/>
    </row>
    <row r="2" spans="1:27" s="10" customFormat="1" x14ac:dyDescent="0.25">
      <c r="B2" s="10" t="s">
        <v>284</v>
      </c>
      <c r="C2" s="10" t="s">
        <v>285</v>
      </c>
      <c r="E2" s="10" t="s">
        <v>286</v>
      </c>
      <c r="F2" s="72" t="s">
        <v>706</v>
      </c>
      <c r="G2" s="71">
        <f>SUM(G6:G1048576)</f>
        <v>147768345.53000003</v>
      </c>
      <c r="H2" s="242"/>
      <c r="I2" s="242"/>
      <c r="J2" s="242"/>
      <c r="M2"/>
    </row>
    <row r="3" spans="1:27" s="10" customFormat="1" x14ac:dyDescent="0.25">
      <c r="A3" s="69" t="s">
        <v>694</v>
      </c>
      <c r="B3" s="69"/>
      <c r="C3" s="69"/>
      <c r="D3" s="69"/>
      <c r="E3" s="69"/>
      <c r="F3" s="69"/>
      <c r="G3" s="70"/>
      <c r="H3" s="243"/>
      <c r="I3" s="243"/>
      <c r="J3" s="243"/>
    </row>
    <row r="4" spans="1:27" s="10" customFormat="1" x14ac:dyDescent="0.25">
      <c r="G4" s="71"/>
      <c r="H4" s="242"/>
      <c r="I4" s="242"/>
      <c r="J4" s="242"/>
    </row>
    <row r="5" spans="1:27" s="73" customFormat="1" x14ac:dyDescent="0.25">
      <c r="A5" s="73" t="s">
        <v>287</v>
      </c>
      <c r="B5" s="73" t="s">
        <v>287</v>
      </c>
      <c r="C5" s="73" t="s">
        <v>0</v>
      </c>
      <c r="D5" s="73" t="s">
        <v>0</v>
      </c>
      <c r="E5" s="73" t="s">
        <v>288</v>
      </c>
      <c r="F5" s="73" t="s">
        <v>288</v>
      </c>
      <c r="G5" s="74" t="s">
        <v>289</v>
      </c>
      <c r="H5" s="68" t="s">
        <v>367</v>
      </c>
      <c r="I5" s="68" t="s">
        <v>368</v>
      </c>
      <c r="J5" s="244"/>
      <c r="K5" s="75"/>
    </row>
    <row r="6" spans="1:27" x14ac:dyDescent="0.25">
      <c r="A6" s="82" t="s">
        <v>89</v>
      </c>
      <c r="B6" s="82" t="s">
        <v>689</v>
      </c>
      <c r="C6" s="82">
        <v>30350000</v>
      </c>
      <c r="D6" s="82" t="s">
        <v>292</v>
      </c>
      <c r="E6" s="82">
        <v>1300010000</v>
      </c>
      <c r="F6" s="82" t="s">
        <v>291</v>
      </c>
      <c r="G6" s="241">
        <v>1.79</v>
      </c>
      <c r="H6" s="247">
        <f>COUNTIF(A$6:A6,A6)</f>
        <v>1</v>
      </c>
      <c r="I6" s="245" t="str">
        <f>A6&amp;"-"&amp;H6</f>
        <v>C050-1</v>
      </c>
      <c r="J6" s="245"/>
      <c r="K6" s="67"/>
    </row>
    <row r="7" spans="1:27" x14ac:dyDescent="0.25">
      <c r="A7" s="82" t="s">
        <v>54</v>
      </c>
      <c r="B7" s="82" t="s">
        <v>400</v>
      </c>
      <c r="C7" s="82">
        <v>10010000</v>
      </c>
      <c r="D7" s="82" t="s">
        <v>290</v>
      </c>
      <c r="E7" s="82">
        <v>1300010000</v>
      </c>
      <c r="F7" s="82" t="s">
        <v>291</v>
      </c>
      <c r="G7" s="241">
        <v>106.4</v>
      </c>
      <c r="H7" s="247">
        <f>COUNTIF(A$6:A7,A7)</f>
        <v>1</v>
      </c>
      <c r="I7" s="245" t="str">
        <f t="shared" ref="I7:I70" si="0">A7&amp;"-"&amp;H7</f>
        <v>D100-1</v>
      </c>
      <c r="J7" s="245"/>
    </row>
    <row r="8" spans="1:27" x14ac:dyDescent="0.25">
      <c r="A8" s="82" t="s">
        <v>54</v>
      </c>
      <c r="B8" s="82" t="s">
        <v>400</v>
      </c>
      <c r="C8" s="82">
        <v>30350000</v>
      </c>
      <c r="D8" s="82" t="s">
        <v>292</v>
      </c>
      <c r="E8" s="82">
        <v>1300010000</v>
      </c>
      <c r="F8" s="82" t="s">
        <v>291</v>
      </c>
      <c r="G8" s="241">
        <v>661420.5</v>
      </c>
      <c r="H8" s="247">
        <f>COUNTIF(A$6:A8,A8)</f>
        <v>2</v>
      </c>
      <c r="I8" s="245" t="str">
        <f t="shared" si="0"/>
        <v>D100-2</v>
      </c>
      <c r="J8" s="245"/>
    </row>
    <row r="9" spans="1:27" x14ac:dyDescent="0.25">
      <c r="A9" s="82" t="s">
        <v>380</v>
      </c>
      <c r="B9" s="82" t="s">
        <v>401</v>
      </c>
      <c r="C9" s="82">
        <v>50550000</v>
      </c>
      <c r="D9" s="82" t="s">
        <v>329</v>
      </c>
      <c r="E9" s="82">
        <v>1300010000</v>
      </c>
      <c r="F9" s="82" t="s">
        <v>291</v>
      </c>
      <c r="G9" s="241">
        <v>6000</v>
      </c>
      <c r="H9" s="247">
        <f>COUNTIF(A$6:A9,A9)</f>
        <v>1</v>
      </c>
      <c r="I9" s="245" t="str">
        <f t="shared" si="0"/>
        <v>D300-1</v>
      </c>
      <c r="J9" s="245"/>
    </row>
    <row r="10" spans="1:27" x14ac:dyDescent="0.25">
      <c r="A10" s="82" t="s">
        <v>46</v>
      </c>
      <c r="B10" s="82" t="s">
        <v>293</v>
      </c>
      <c r="C10" s="82">
        <v>28370000</v>
      </c>
      <c r="D10" s="82" t="s">
        <v>333</v>
      </c>
      <c r="E10" s="82">
        <v>1300010000</v>
      </c>
      <c r="F10" s="82" t="s">
        <v>291</v>
      </c>
      <c r="G10" s="241">
        <v>530.95000000000005</v>
      </c>
      <c r="H10" s="247">
        <f>COUNTIF(A$6:A10,A10)</f>
        <v>1</v>
      </c>
      <c r="I10" s="245" t="str">
        <f t="shared" si="0"/>
        <v>D500-1</v>
      </c>
      <c r="J10" s="245"/>
    </row>
    <row r="11" spans="1:27" x14ac:dyDescent="0.25">
      <c r="A11" s="82" t="s">
        <v>46</v>
      </c>
      <c r="B11" s="82" t="s">
        <v>293</v>
      </c>
      <c r="C11" s="82">
        <v>30350001</v>
      </c>
      <c r="D11" s="82" t="s">
        <v>294</v>
      </c>
      <c r="E11" s="82">
        <v>1300010000</v>
      </c>
      <c r="F11" s="82" t="s">
        <v>291</v>
      </c>
      <c r="G11" s="241">
        <v>47277.96</v>
      </c>
      <c r="H11" s="247">
        <f>COUNTIF(A$6:A11,A11)</f>
        <v>2</v>
      </c>
      <c r="I11" s="245" t="str">
        <f t="shared" si="0"/>
        <v>D500-2</v>
      </c>
      <c r="J11" s="245"/>
    </row>
    <row r="12" spans="1:27" x14ac:dyDescent="0.25">
      <c r="A12" s="82" t="s">
        <v>46</v>
      </c>
      <c r="B12" s="82" t="s">
        <v>293</v>
      </c>
      <c r="C12" s="82">
        <v>30370000</v>
      </c>
      <c r="D12" s="82" t="s">
        <v>295</v>
      </c>
      <c r="E12" s="82">
        <v>1300010000</v>
      </c>
      <c r="F12" s="82" t="s">
        <v>291</v>
      </c>
      <c r="G12" s="241">
        <v>6689.4</v>
      </c>
      <c r="H12" s="247">
        <f>COUNTIF(A$6:A12,A12)</f>
        <v>3</v>
      </c>
      <c r="I12" s="245" t="str">
        <f t="shared" si="0"/>
        <v>D500-3</v>
      </c>
      <c r="J12" s="245"/>
    </row>
    <row r="13" spans="1:27" x14ac:dyDescent="0.25">
      <c r="A13" s="82" t="s">
        <v>46</v>
      </c>
      <c r="B13" s="82" t="s">
        <v>293</v>
      </c>
      <c r="C13" s="82">
        <v>30370044</v>
      </c>
      <c r="D13" s="82" t="s">
        <v>695</v>
      </c>
      <c r="E13" s="82">
        <v>1300010000</v>
      </c>
      <c r="F13" s="82" t="s">
        <v>291</v>
      </c>
      <c r="G13" s="241">
        <v>2910.58</v>
      </c>
      <c r="H13" s="247">
        <f>COUNTIF(A$6:A13,A13)</f>
        <v>4</v>
      </c>
      <c r="I13" s="245" t="str">
        <f t="shared" si="0"/>
        <v>D500-4</v>
      </c>
      <c r="J13" s="245"/>
    </row>
    <row r="14" spans="1:27" x14ac:dyDescent="0.25">
      <c r="A14" s="82" t="s">
        <v>46</v>
      </c>
      <c r="B14" s="82" t="s">
        <v>293</v>
      </c>
      <c r="C14" s="82">
        <v>30670000</v>
      </c>
      <c r="D14" s="82" t="s">
        <v>296</v>
      </c>
      <c r="E14" s="82">
        <v>1300010000</v>
      </c>
      <c r="F14" s="82" t="s">
        <v>291</v>
      </c>
      <c r="G14" s="241">
        <v>79642.52</v>
      </c>
      <c r="H14" s="247">
        <f>COUNTIF(A$6:A14,A14)</f>
        <v>5</v>
      </c>
      <c r="I14" s="245" t="str">
        <f t="shared" si="0"/>
        <v>D500-5</v>
      </c>
      <c r="J14" s="245"/>
    </row>
    <row r="15" spans="1:27" x14ac:dyDescent="0.25">
      <c r="A15" s="82" t="s">
        <v>46</v>
      </c>
      <c r="B15" s="82" t="s">
        <v>293</v>
      </c>
      <c r="C15" s="82">
        <v>31240000</v>
      </c>
      <c r="D15" s="82" t="s">
        <v>297</v>
      </c>
      <c r="E15" s="82">
        <v>1300010000</v>
      </c>
      <c r="F15" s="82" t="s">
        <v>291</v>
      </c>
      <c r="G15" s="241">
        <v>737.65</v>
      </c>
      <c r="H15" s="247">
        <f>COUNTIF(A$6:A15,A15)</f>
        <v>6</v>
      </c>
      <c r="I15" s="245" t="str">
        <f t="shared" si="0"/>
        <v>D500-6</v>
      </c>
      <c r="J15" s="245"/>
    </row>
    <row r="16" spans="1:27" x14ac:dyDescent="0.25">
      <c r="A16" s="82" t="s">
        <v>46</v>
      </c>
      <c r="B16" s="82" t="s">
        <v>293</v>
      </c>
      <c r="C16" s="82">
        <v>31970001</v>
      </c>
      <c r="D16" s="82" t="s">
        <v>298</v>
      </c>
      <c r="E16" s="82">
        <v>1300010000</v>
      </c>
      <c r="F16" s="82" t="s">
        <v>291</v>
      </c>
      <c r="G16" s="241">
        <v>625166.68999999994</v>
      </c>
      <c r="H16" s="247">
        <f>COUNTIF(A$6:A16,A16)</f>
        <v>7</v>
      </c>
      <c r="I16" s="245" t="str">
        <f t="shared" si="0"/>
        <v>D500-7</v>
      </c>
      <c r="J16" s="245"/>
      <c r="N16" s="286" t="s">
        <v>399</v>
      </c>
      <c r="O16" s="10"/>
      <c r="P16" s="10"/>
      <c r="Q16" s="10"/>
      <c r="R16" s="10"/>
      <c r="S16" s="10"/>
      <c r="T16" s="10"/>
      <c r="U16" s="10"/>
      <c r="V16" s="287" t="s">
        <v>704</v>
      </c>
      <c r="W16" s="287" t="s">
        <v>705</v>
      </c>
      <c r="X16" s="287"/>
      <c r="Y16" s="287"/>
      <c r="Z16" s="287"/>
      <c r="AA16" s="287"/>
    </row>
    <row r="17" spans="1:10" x14ac:dyDescent="0.25">
      <c r="A17" s="82" t="s">
        <v>46</v>
      </c>
      <c r="B17" s="82" t="s">
        <v>293</v>
      </c>
      <c r="C17" s="82">
        <v>32120000</v>
      </c>
      <c r="D17" s="82" t="s">
        <v>382</v>
      </c>
      <c r="E17" s="82">
        <v>1300010000</v>
      </c>
      <c r="F17" s="82" t="s">
        <v>291</v>
      </c>
      <c r="G17" s="241">
        <v>72458.64</v>
      </c>
      <c r="H17" s="247">
        <f>COUNTIF(A$6:A17,A17)</f>
        <v>8</v>
      </c>
      <c r="I17" s="245" t="str">
        <f t="shared" si="0"/>
        <v>D500-8</v>
      </c>
      <c r="J17" s="245"/>
    </row>
    <row r="18" spans="1:10" x14ac:dyDescent="0.25">
      <c r="A18" s="82" t="s">
        <v>46</v>
      </c>
      <c r="B18" s="82" t="s">
        <v>293</v>
      </c>
      <c r="C18" s="82">
        <v>33230000</v>
      </c>
      <c r="D18" s="82" t="s">
        <v>299</v>
      </c>
      <c r="E18" s="82">
        <v>1300010000</v>
      </c>
      <c r="F18" s="82" t="s">
        <v>291</v>
      </c>
      <c r="G18" s="241">
        <v>59637.22</v>
      </c>
      <c r="H18" s="247">
        <f>COUNTIF(A$6:A18,A18)</f>
        <v>9</v>
      </c>
      <c r="I18" s="245" t="str">
        <f t="shared" si="0"/>
        <v>D500-9</v>
      </c>
      <c r="J18" s="245"/>
    </row>
    <row r="19" spans="1:10" x14ac:dyDescent="0.25">
      <c r="A19" s="82" t="s">
        <v>46</v>
      </c>
      <c r="B19" s="82" t="s">
        <v>293</v>
      </c>
      <c r="C19" s="82">
        <v>34170000</v>
      </c>
      <c r="D19" s="82" t="s">
        <v>300</v>
      </c>
      <c r="E19" s="82">
        <v>1300010000</v>
      </c>
      <c r="F19" s="82" t="s">
        <v>291</v>
      </c>
      <c r="G19" s="241">
        <v>51633.14</v>
      </c>
      <c r="H19" s="247">
        <f>COUNTIF(A$6:A19,A19)</f>
        <v>10</v>
      </c>
      <c r="I19" s="245" t="str">
        <f t="shared" si="0"/>
        <v>D500-10</v>
      </c>
      <c r="J19" s="245"/>
    </row>
    <row r="20" spans="1:10" x14ac:dyDescent="0.25">
      <c r="A20" s="82" t="s">
        <v>46</v>
      </c>
      <c r="B20" s="82" t="s">
        <v>293</v>
      </c>
      <c r="C20" s="82">
        <v>37920000</v>
      </c>
      <c r="D20" s="82" t="s">
        <v>301</v>
      </c>
      <c r="E20" s="82">
        <v>1300010000</v>
      </c>
      <c r="F20" s="82" t="s">
        <v>291</v>
      </c>
      <c r="G20" s="241">
        <v>1108519.17</v>
      </c>
      <c r="H20" s="247">
        <f>COUNTIF(A$6:A20,A20)</f>
        <v>11</v>
      </c>
      <c r="I20" s="245" t="str">
        <f t="shared" si="0"/>
        <v>D500-11</v>
      </c>
      <c r="J20" s="245"/>
    </row>
    <row r="21" spans="1:10" x14ac:dyDescent="0.25">
      <c r="A21" s="82" t="s">
        <v>46</v>
      </c>
      <c r="B21" s="82" t="s">
        <v>293</v>
      </c>
      <c r="C21" s="82">
        <v>38400000</v>
      </c>
      <c r="D21" s="82" t="s">
        <v>302</v>
      </c>
      <c r="E21" s="82">
        <v>1300010000</v>
      </c>
      <c r="F21" s="82" t="s">
        <v>291</v>
      </c>
      <c r="G21" s="241">
        <v>72523.210000000006</v>
      </c>
      <c r="H21" s="247">
        <f>COUNTIF(A$6:A21,A21)</f>
        <v>12</v>
      </c>
      <c r="I21" s="245" t="str">
        <f t="shared" si="0"/>
        <v>D500-12</v>
      </c>
      <c r="J21" s="245"/>
    </row>
    <row r="22" spans="1:10" x14ac:dyDescent="0.25">
      <c r="A22" s="82" t="s">
        <v>46</v>
      </c>
      <c r="B22" s="82" t="s">
        <v>293</v>
      </c>
      <c r="C22" s="82">
        <v>38400001</v>
      </c>
      <c r="D22" s="82" t="s">
        <v>303</v>
      </c>
      <c r="E22" s="82">
        <v>1300010000</v>
      </c>
      <c r="F22" s="82" t="s">
        <v>291</v>
      </c>
      <c r="G22" s="241">
        <v>549.25</v>
      </c>
      <c r="H22" s="247">
        <f>COUNTIF(A$6:A22,A22)</f>
        <v>13</v>
      </c>
      <c r="I22" s="245" t="str">
        <f t="shared" si="0"/>
        <v>D500-13</v>
      </c>
      <c r="J22" s="245"/>
    </row>
    <row r="23" spans="1:10" x14ac:dyDescent="0.25">
      <c r="A23" s="82" t="s">
        <v>46</v>
      </c>
      <c r="B23" s="82" t="s">
        <v>293</v>
      </c>
      <c r="C23" s="82">
        <v>41900000</v>
      </c>
      <c r="D23" s="82" t="s">
        <v>304</v>
      </c>
      <c r="E23" s="82">
        <v>1300010000</v>
      </c>
      <c r="F23" s="82" t="s">
        <v>291</v>
      </c>
      <c r="G23" s="241">
        <v>105021</v>
      </c>
      <c r="H23" s="247">
        <f>COUNTIF(A$6:A23,A23)</f>
        <v>14</v>
      </c>
      <c r="I23" s="245" t="str">
        <f t="shared" si="0"/>
        <v>D500-14</v>
      </c>
      <c r="J23" s="245"/>
    </row>
    <row r="24" spans="1:10" x14ac:dyDescent="0.25">
      <c r="A24" s="82" t="s">
        <v>52</v>
      </c>
      <c r="B24" s="82" t="s">
        <v>305</v>
      </c>
      <c r="C24" s="82">
        <v>10010000</v>
      </c>
      <c r="D24" s="82" t="s">
        <v>290</v>
      </c>
      <c r="E24" s="82">
        <v>1300010000</v>
      </c>
      <c r="F24" s="82" t="s">
        <v>291</v>
      </c>
      <c r="G24" s="241">
        <v>10394.67</v>
      </c>
      <c r="H24" s="247">
        <f>COUNTIF(A$6:A24,A24)</f>
        <v>1</v>
      </c>
      <c r="I24" s="245" t="str">
        <f t="shared" si="0"/>
        <v>E280-1</v>
      </c>
      <c r="J24" s="245"/>
    </row>
    <row r="25" spans="1:10" x14ac:dyDescent="0.25">
      <c r="A25" s="82" t="s">
        <v>61</v>
      </c>
      <c r="B25" s="82" t="s">
        <v>306</v>
      </c>
      <c r="C25" s="82">
        <v>30350000</v>
      </c>
      <c r="D25" s="82" t="s">
        <v>292</v>
      </c>
      <c r="E25" s="82">
        <v>1300010000</v>
      </c>
      <c r="F25" s="82" t="s">
        <v>291</v>
      </c>
      <c r="G25" s="241">
        <v>53897</v>
      </c>
      <c r="H25" s="247">
        <f>COUNTIF(A$6:A25,A25)</f>
        <v>1</v>
      </c>
      <c r="I25" s="245" t="str">
        <f t="shared" si="0"/>
        <v>E500-1</v>
      </c>
      <c r="J25" s="245"/>
    </row>
    <row r="26" spans="1:10" x14ac:dyDescent="0.25">
      <c r="A26" s="82" t="s">
        <v>61</v>
      </c>
      <c r="B26" s="82" t="s">
        <v>306</v>
      </c>
      <c r="C26" s="82">
        <v>31850000</v>
      </c>
      <c r="D26" s="82" t="s">
        <v>307</v>
      </c>
      <c r="E26" s="82">
        <v>1300010000</v>
      </c>
      <c r="F26" s="82" t="s">
        <v>291</v>
      </c>
      <c r="G26" s="241">
        <v>35547.15</v>
      </c>
      <c r="H26" s="247">
        <f>COUNTIF(A$6:A26,A26)</f>
        <v>2</v>
      </c>
      <c r="I26" s="245" t="str">
        <f t="shared" si="0"/>
        <v>E500-2</v>
      </c>
      <c r="J26" s="245"/>
    </row>
    <row r="27" spans="1:10" x14ac:dyDescent="0.25">
      <c r="A27" s="82" t="s">
        <v>65</v>
      </c>
      <c r="B27" s="82" t="s">
        <v>308</v>
      </c>
      <c r="C27" s="82">
        <v>34170000</v>
      </c>
      <c r="D27" s="82" t="s">
        <v>300</v>
      </c>
      <c r="E27" s="82">
        <v>1300010000</v>
      </c>
      <c r="F27" s="82" t="s">
        <v>291</v>
      </c>
      <c r="G27" s="241">
        <v>-158.21</v>
      </c>
      <c r="H27" s="247">
        <f>COUNTIF(A$6:A27,A27)</f>
        <v>1</v>
      </c>
      <c r="I27" s="245" t="str">
        <f t="shared" si="0"/>
        <v>E550-1</v>
      </c>
      <c r="J27" s="245"/>
    </row>
    <row r="28" spans="1:10" x14ac:dyDescent="0.25">
      <c r="A28" s="82" t="s">
        <v>65</v>
      </c>
      <c r="B28" s="82" t="s">
        <v>308</v>
      </c>
      <c r="C28" s="82">
        <v>42600000</v>
      </c>
      <c r="D28" s="82" t="s">
        <v>309</v>
      </c>
      <c r="E28" s="82">
        <v>1300010000</v>
      </c>
      <c r="F28" s="82" t="s">
        <v>291</v>
      </c>
      <c r="G28" s="241">
        <v>303848.5</v>
      </c>
      <c r="H28" s="247">
        <f>COUNTIF(A$6:A28,A28)</f>
        <v>2</v>
      </c>
      <c r="I28" s="245" t="str">
        <f t="shared" si="0"/>
        <v>E550-2</v>
      </c>
      <c r="J28" s="245"/>
    </row>
    <row r="29" spans="1:10" x14ac:dyDescent="0.25">
      <c r="A29" s="82" t="s">
        <v>105</v>
      </c>
      <c r="B29" s="82" t="s">
        <v>310</v>
      </c>
      <c r="C29" s="82">
        <v>30350000</v>
      </c>
      <c r="D29" s="82" t="s">
        <v>292</v>
      </c>
      <c r="E29" s="82">
        <v>1300010000</v>
      </c>
      <c r="F29" s="82" t="s">
        <v>291</v>
      </c>
      <c r="G29" s="241">
        <v>909.23</v>
      </c>
      <c r="H29" s="247">
        <f>COUNTIF(A$6:A29,A29)</f>
        <v>1</v>
      </c>
      <c r="I29" s="245" t="str">
        <f t="shared" si="0"/>
        <v>H630-1</v>
      </c>
      <c r="J29" s="245"/>
    </row>
    <row r="30" spans="1:10" x14ac:dyDescent="0.25">
      <c r="A30" s="82" t="s">
        <v>105</v>
      </c>
      <c r="B30" s="82" t="s">
        <v>310</v>
      </c>
      <c r="C30" s="82">
        <v>49730000</v>
      </c>
      <c r="D30" s="82" t="s">
        <v>311</v>
      </c>
      <c r="E30" s="82">
        <v>1300010000</v>
      </c>
      <c r="F30" s="82" t="s">
        <v>291</v>
      </c>
      <c r="G30" s="241">
        <v>18760.03</v>
      </c>
      <c r="H30" s="247">
        <f>COUNTIF(A$6:A30,A30)</f>
        <v>2</v>
      </c>
      <c r="I30" s="245" t="str">
        <f t="shared" si="0"/>
        <v>H630-2</v>
      </c>
      <c r="J30" s="245"/>
    </row>
    <row r="31" spans="1:10" x14ac:dyDescent="0.25">
      <c r="A31" s="82" t="s">
        <v>388</v>
      </c>
      <c r="B31" s="82" t="s">
        <v>690</v>
      </c>
      <c r="C31" s="82">
        <v>10010000</v>
      </c>
      <c r="D31" s="82" t="s">
        <v>290</v>
      </c>
      <c r="E31" s="82">
        <v>1300010000</v>
      </c>
      <c r="F31" s="82" t="s">
        <v>291</v>
      </c>
      <c r="G31" s="241">
        <v>30110</v>
      </c>
      <c r="H31" s="247">
        <f>COUNTIF(A$6:A31,A31)</f>
        <v>1</v>
      </c>
      <c r="I31" s="245" t="str">
        <f t="shared" si="0"/>
        <v>H640-1</v>
      </c>
      <c r="J31" s="245"/>
    </row>
    <row r="32" spans="1:10" x14ac:dyDescent="0.25">
      <c r="A32" s="82" t="s">
        <v>51</v>
      </c>
      <c r="B32" s="82" t="s">
        <v>312</v>
      </c>
      <c r="C32" s="82">
        <v>30350000</v>
      </c>
      <c r="D32" s="82" t="s">
        <v>292</v>
      </c>
      <c r="E32" s="82">
        <v>1300010000</v>
      </c>
      <c r="F32" s="82" t="s">
        <v>291</v>
      </c>
      <c r="G32" s="241">
        <v>158143.94</v>
      </c>
      <c r="H32" s="247">
        <f>COUNTIF(A$6:A32,A32)</f>
        <v>1</v>
      </c>
      <c r="I32" s="245" t="str">
        <f t="shared" si="0"/>
        <v>H670-1</v>
      </c>
      <c r="J32" s="245"/>
    </row>
    <row r="33" spans="1:10" x14ac:dyDescent="0.25">
      <c r="A33" s="82" t="s">
        <v>51</v>
      </c>
      <c r="B33" s="82" t="s">
        <v>312</v>
      </c>
      <c r="C33" s="82">
        <v>35190000</v>
      </c>
      <c r="D33" s="82" t="s">
        <v>696</v>
      </c>
      <c r="E33" s="82">
        <v>1300010000</v>
      </c>
      <c r="F33" s="82" t="s">
        <v>291</v>
      </c>
      <c r="G33" s="241">
        <v>40000</v>
      </c>
      <c r="H33" s="247">
        <f>COUNTIF(A$6:A33,A33)</f>
        <v>2</v>
      </c>
      <c r="I33" s="245" t="str">
        <f t="shared" si="0"/>
        <v>H670-2</v>
      </c>
      <c r="J33" s="245"/>
    </row>
    <row r="34" spans="1:10" x14ac:dyDescent="0.25">
      <c r="A34" s="82" t="s">
        <v>51</v>
      </c>
      <c r="B34" s="82" t="s">
        <v>312</v>
      </c>
      <c r="C34" s="82">
        <v>35210000</v>
      </c>
      <c r="D34" s="82" t="s">
        <v>353</v>
      </c>
      <c r="E34" s="82">
        <v>1300010000</v>
      </c>
      <c r="F34" s="82" t="s">
        <v>291</v>
      </c>
      <c r="G34" s="241">
        <v>70000</v>
      </c>
      <c r="H34" s="247">
        <f>COUNTIF(A$6:A34,A34)</f>
        <v>3</v>
      </c>
      <c r="I34" s="245" t="str">
        <f t="shared" si="0"/>
        <v>H670-3</v>
      </c>
      <c r="J34" s="245"/>
    </row>
    <row r="35" spans="1:10" x14ac:dyDescent="0.25">
      <c r="A35" s="82" t="s">
        <v>66</v>
      </c>
      <c r="B35" s="82" t="s">
        <v>313</v>
      </c>
      <c r="C35" s="82">
        <v>33710000</v>
      </c>
      <c r="D35" s="82" t="s">
        <v>314</v>
      </c>
      <c r="E35" s="82">
        <v>1300010000</v>
      </c>
      <c r="F35" s="82" t="s">
        <v>291</v>
      </c>
      <c r="G35" s="241">
        <v>2187011.89</v>
      </c>
      <c r="H35" s="247">
        <f>COUNTIF(A$6:A35,A35)</f>
        <v>1</v>
      </c>
      <c r="I35" s="245" t="str">
        <f t="shared" si="0"/>
        <v>H730-1</v>
      </c>
      <c r="J35" s="245"/>
    </row>
    <row r="36" spans="1:10" x14ac:dyDescent="0.25">
      <c r="A36" s="82" t="s">
        <v>45</v>
      </c>
      <c r="B36" s="82" t="s">
        <v>315</v>
      </c>
      <c r="C36" s="82">
        <v>30350000</v>
      </c>
      <c r="D36" s="82" t="s">
        <v>292</v>
      </c>
      <c r="E36" s="82">
        <v>1300010000</v>
      </c>
      <c r="F36" s="82" t="s">
        <v>291</v>
      </c>
      <c r="G36" s="241">
        <v>57719.78</v>
      </c>
      <c r="H36" s="247">
        <f>COUNTIF(A$6:A36,A36)</f>
        <v>1</v>
      </c>
      <c r="I36" s="245" t="str">
        <f t="shared" si="0"/>
        <v>H750-1</v>
      </c>
      <c r="J36" s="245"/>
    </row>
    <row r="37" spans="1:10" x14ac:dyDescent="0.25">
      <c r="A37" s="82" t="s">
        <v>45</v>
      </c>
      <c r="B37" s="82" t="s">
        <v>315</v>
      </c>
      <c r="C37" s="82">
        <v>30370000</v>
      </c>
      <c r="D37" s="82" t="s">
        <v>295</v>
      </c>
      <c r="E37" s="82">
        <v>1300010000</v>
      </c>
      <c r="F37" s="82" t="s">
        <v>291</v>
      </c>
      <c r="G37" s="241">
        <v>153685.69</v>
      </c>
      <c r="H37" s="247">
        <f>COUNTIF(A$6:A37,A37)</f>
        <v>2</v>
      </c>
      <c r="I37" s="245" t="str">
        <f t="shared" si="0"/>
        <v>H750-2</v>
      </c>
      <c r="J37" s="245"/>
    </row>
    <row r="38" spans="1:10" x14ac:dyDescent="0.25">
      <c r="A38" s="82" t="s">
        <v>109</v>
      </c>
      <c r="B38" s="82" t="s">
        <v>402</v>
      </c>
      <c r="C38" s="82">
        <v>30350000</v>
      </c>
      <c r="D38" s="82" t="s">
        <v>292</v>
      </c>
      <c r="E38" s="82">
        <v>1300010000</v>
      </c>
      <c r="F38" s="82" t="s">
        <v>291</v>
      </c>
      <c r="G38" s="241">
        <v>5150</v>
      </c>
      <c r="H38" s="247">
        <f>COUNTIF(A$6:A38,A38)</f>
        <v>1</v>
      </c>
      <c r="I38" s="245" t="str">
        <f t="shared" si="0"/>
        <v>H950-1</v>
      </c>
      <c r="J38" s="245"/>
    </row>
    <row r="39" spans="1:10" x14ac:dyDescent="0.25">
      <c r="A39" s="82" t="s">
        <v>30</v>
      </c>
      <c r="B39" s="82" t="s">
        <v>317</v>
      </c>
      <c r="C39" s="82">
        <v>10010000</v>
      </c>
      <c r="D39" s="82" t="s">
        <v>290</v>
      </c>
      <c r="E39" s="82">
        <v>1300010000</v>
      </c>
      <c r="F39" s="82" t="s">
        <v>291</v>
      </c>
      <c r="G39" s="241">
        <v>121.25</v>
      </c>
      <c r="H39" s="247">
        <f>COUNTIF(A$6:A39,A39)</f>
        <v>1</v>
      </c>
      <c r="I39" s="245" t="str">
        <f t="shared" si="0"/>
        <v>J020-1</v>
      </c>
      <c r="J39" s="245"/>
    </row>
    <row r="40" spans="1:10" x14ac:dyDescent="0.25">
      <c r="A40" s="82" t="s">
        <v>30</v>
      </c>
      <c r="B40" s="82" t="s">
        <v>317</v>
      </c>
      <c r="C40" s="82">
        <v>31880000</v>
      </c>
      <c r="D40" s="82" t="s">
        <v>318</v>
      </c>
      <c r="E40" s="82">
        <v>1300010000</v>
      </c>
      <c r="F40" s="82" t="s">
        <v>291</v>
      </c>
      <c r="G40" s="241">
        <v>25273505.559999999</v>
      </c>
      <c r="H40" s="247">
        <f>COUNTIF(A$6:A40,A40)</f>
        <v>2</v>
      </c>
      <c r="I40" s="245" t="str">
        <f t="shared" si="0"/>
        <v>J020-2</v>
      </c>
      <c r="J40" s="245"/>
    </row>
    <row r="41" spans="1:10" x14ac:dyDescent="0.25">
      <c r="A41" s="82" t="s">
        <v>30</v>
      </c>
      <c r="B41" s="82" t="s">
        <v>317</v>
      </c>
      <c r="C41" s="82">
        <v>34410000</v>
      </c>
      <c r="D41" s="82" t="s">
        <v>319</v>
      </c>
      <c r="E41" s="82">
        <v>1300010000</v>
      </c>
      <c r="F41" s="82" t="s">
        <v>291</v>
      </c>
      <c r="G41" s="241">
        <v>757063.83</v>
      </c>
      <c r="H41" s="247">
        <f>COUNTIF(A$6:A41,A41)</f>
        <v>3</v>
      </c>
      <c r="I41" s="245" t="str">
        <f t="shared" si="0"/>
        <v>J020-3</v>
      </c>
      <c r="J41" s="245"/>
    </row>
    <row r="42" spans="1:10" x14ac:dyDescent="0.25">
      <c r="A42" s="82" t="s">
        <v>30</v>
      </c>
      <c r="B42" s="82" t="s">
        <v>317</v>
      </c>
      <c r="C42" s="82">
        <v>34420000</v>
      </c>
      <c r="D42" s="82" t="s">
        <v>320</v>
      </c>
      <c r="E42" s="82">
        <v>1300010000</v>
      </c>
      <c r="F42" s="82" t="s">
        <v>291</v>
      </c>
      <c r="G42" s="241">
        <v>3674448.21</v>
      </c>
      <c r="H42" s="247">
        <f>COUNTIF(A$6:A42,A42)</f>
        <v>4</v>
      </c>
      <c r="I42" s="245" t="str">
        <f t="shared" si="0"/>
        <v>J020-4</v>
      </c>
      <c r="J42" s="245"/>
    </row>
    <row r="43" spans="1:10" x14ac:dyDescent="0.25">
      <c r="A43" s="82" t="s">
        <v>30</v>
      </c>
      <c r="B43" s="82" t="s">
        <v>317</v>
      </c>
      <c r="C43" s="82">
        <v>34750000</v>
      </c>
      <c r="D43" s="82" t="s">
        <v>321</v>
      </c>
      <c r="E43" s="82">
        <v>1300010000</v>
      </c>
      <c r="F43" s="82" t="s">
        <v>291</v>
      </c>
      <c r="G43" s="241">
        <v>180588</v>
      </c>
      <c r="H43" s="247">
        <f>COUNTIF(A$6:A43,A43)</f>
        <v>5</v>
      </c>
      <c r="I43" s="245" t="str">
        <f t="shared" si="0"/>
        <v>J020-5</v>
      </c>
      <c r="J43" s="245"/>
    </row>
    <row r="44" spans="1:10" x14ac:dyDescent="0.25">
      <c r="A44" s="82" t="s">
        <v>30</v>
      </c>
      <c r="B44" s="82" t="s">
        <v>317</v>
      </c>
      <c r="C44" s="82">
        <v>35047000</v>
      </c>
      <c r="D44" s="82" t="s">
        <v>322</v>
      </c>
      <c r="E44" s="82">
        <v>1300010000</v>
      </c>
      <c r="F44" s="82" t="s">
        <v>291</v>
      </c>
      <c r="G44" s="241">
        <v>-652368.09</v>
      </c>
      <c r="H44" s="247">
        <f>COUNTIF(A$6:A44,A44)</f>
        <v>6</v>
      </c>
      <c r="I44" s="245" t="str">
        <f t="shared" si="0"/>
        <v>J020-6</v>
      </c>
      <c r="J44" s="245"/>
    </row>
    <row r="45" spans="1:10" x14ac:dyDescent="0.25">
      <c r="A45" s="82" t="s">
        <v>30</v>
      </c>
      <c r="B45" s="82" t="s">
        <v>317</v>
      </c>
      <c r="C45" s="82" t="s">
        <v>32</v>
      </c>
      <c r="D45" s="82" t="s">
        <v>323</v>
      </c>
      <c r="E45" s="82">
        <v>1300010000</v>
      </c>
      <c r="F45" s="82" t="s">
        <v>291</v>
      </c>
      <c r="G45" s="241">
        <v>87736.47</v>
      </c>
      <c r="H45" s="247">
        <f>COUNTIF(A$6:A45,A45)</f>
        <v>7</v>
      </c>
      <c r="I45" s="245" t="str">
        <f t="shared" si="0"/>
        <v>J020-7</v>
      </c>
      <c r="J45" s="245"/>
    </row>
    <row r="46" spans="1:10" x14ac:dyDescent="0.25">
      <c r="A46" s="82" t="s">
        <v>30</v>
      </c>
      <c r="B46" s="82" t="s">
        <v>317</v>
      </c>
      <c r="C46" s="82">
        <v>44790000</v>
      </c>
      <c r="D46" s="82" t="s">
        <v>324</v>
      </c>
      <c r="E46" s="82">
        <v>1300010000</v>
      </c>
      <c r="F46" s="82" t="s">
        <v>291</v>
      </c>
      <c r="G46" s="241">
        <v>293986</v>
      </c>
      <c r="H46" s="247">
        <f>COUNTIF(A$6:A46,A46)</f>
        <v>8</v>
      </c>
      <c r="I46" s="245" t="str">
        <f t="shared" si="0"/>
        <v>J020-8</v>
      </c>
      <c r="J46" s="245"/>
    </row>
    <row r="47" spans="1:10" x14ac:dyDescent="0.25">
      <c r="A47" s="82" t="s">
        <v>30</v>
      </c>
      <c r="B47" s="82" t="s">
        <v>317</v>
      </c>
      <c r="C47" s="82">
        <v>50020000</v>
      </c>
      <c r="D47" s="82" t="s">
        <v>316</v>
      </c>
      <c r="E47" s="82">
        <v>1300010000</v>
      </c>
      <c r="F47" s="82" t="s">
        <v>291</v>
      </c>
      <c r="G47" s="241">
        <v>159.41</v>
      </c>
      <c r="H47" s="247">
        <f>COUNTIF(A$6:A47,A47)</f>
        <v>9</v>
      </c>
      <c r="I47" s="245" t="str">
        <f t="shared" si="0"/>
        <v>J020-9</v>
      </c>
      <c r="J47" s="245"/>
    </row>
    <row r="48" spans="1:10" x14ac:dyDescent="0.25">
      <c r="A48" s="82" t="s">
        <v>30</v>
      </c>
      <c r="B48" s="82" t="s">
        <v>317</v>
      </c>
      <c r="C48" s="82" t="s">
        <v>325</v>
      </c>
      <c r="D48" s="82" t="s">
        <v>326</v>
      </c>
      <c r="E48" s="82">
        <v>1300010000</v>
      </c>
      <c r="F48" s="82" t="s">
        <v>291</v>
      </c>
      <c r="G48" s="241">
        <v>771001.44</v>
      </c>
      <c r="H48" s="247">
        <f>COUNTIF(A$6:A48,A48)</f>
        <v>10</v>
      </c>
      <c r="I48" s="245" t="str">
        <f t="shared" si="0"/>
        <v>J020-10</v>
      </c>
      <c r="J48" s="245"/>
    </row>
    <row r="49" spans="1:10" x14ac:dyDescent="0.25">
      <c r="A49" s="82" t="s">
        <v>30</v>
      </c>
      <c r="B49" s="82" t="s">
        <v>317</v>
      </c>
      <c r="C49" s="82" t="s">
        <v>33</v>
      </c>
      <c r="D49" s="82" t="s">
        <v>327</v>
      </c>
      <c r="E49" s="82">
        <v>1300010000</v>
      </c>
      <c r="F49" s="82" t="s">
        <v>291</v>
      </c>
      <c r="G49" s="241">
        <v>26415.34</v>
      </c>
      <c r="H49" s="247">
        <f>COUNTIF(A$6:A49,A49)</f>
        <v>11</v>
      </c>
      <c r="I49" s="245" t="str">
        <f t="shared" si="0"/>
        <v>J020-11</v>
      </c>
      <c r="J49" s="245"/>
    </row>
    <row r="50" spans="1:10" x14ac:dyDescent="0.25">
      <c r="A50" s="82" t="s">
        <v>30</v>
      </c>
      <c r="B50" s="82" t="s">
        <v>317</v>
      </c>
      <c r="C50" s="82" t="s">
        <v>34</v>
      </c>
      <c r="D50" s="82" t="s">
        <v>383</v>
      </c>
      <c r="E50" s="82">
        <v>1300010000</v>
      </c>
      <c r="F50" s="82" t="s">
        <v>291</v>
      </c>
      <c r="G50" s="241">
        <v>29314.41</v>
      </c>
      <c r="H50" s="247">
        <f>COUNTIF(A$6:A50,A50)</f>
        <v>12</v>
      </c>
      <c r="I50" s="245" t="str">
        <f t="shared" si="0"/>
        <v>J020-12</v>
      </c>
      <c r="J50" s="245"/>
    </row>
    <row r="51" spans="1:10" x14ac:dyDescent="0.25">
      <c r="A51" s="82" t="s">
        <v>30</v>
      </c>
      <c r="B51" s="82" t="s">
        <v>317</v>
      </c>
      <c r="C51" s="82">
        <v>57640000</v>
      </c>
      <c r="D51" s="82" t="s">
        <v>328</v>
      </c>
      <c r="E51" s="82">
        <v>1300010000</v>
      </c>
      <c r="F51" s="82" t="s">
        <v>291</v>
      </c>
      <c r="G51" s="241">
        <v>8923433.7699999996</v>
      </c>
      <c r="H51" s="247">
        <f>COUNTIF(A$6:A51,A51)</f>
        <v>13</v>
      </c>
      <c r="I51" s="245" t="str">
        <f t="shared" si="0"/>
        <v>J020-13</v>
      </c>
      <c r="J51" s="245"/>
    </row>
    <row r="52" spans="1:10" x14ac:dyDescent="0.25">
      <c r="A52" s="82" t="s">
        <v>112</v>
      </c>
      <c r="B52" s="82" t="s">
        <v>691</v>
      </c>
      <c r="C52" s="82">
        <v>50550000</v>
      </c>
      <c r="D52" s="82" t="s">
        <v>329</v>
      </c>
      <c r="E52" s="82">
        <v>1300010000</v>
      </c>
      <c r="F52" s="82" t="s">
        <v>291</v>
      </c>
      <c r="G52" s="241">
        <v>307982</v>
      </c>
      <c r="H52" s="247">
        <f>COUNTIF(A$6:A52,A52)</f>
        <v>1</v>
      </c>
      <c r="I52" s="245" t="str">
        <f t="shared" si="0"/>
        <v>J120-1</v>
      </c>
      <c r="J52" s="245"/>
    </row>
    <row r="53" spans="1:10" x14ac:dyDescent="0.25">
      <c r="A53" s="82" t="s">
        <v>48</v>
      </c>
      <c r="B53" s="82" t="s">
        <v>330</v>
      </c>
      <c r="C53" s="82">
        <v>38050001</v>
      </c>
      <c r="D53" s="82" t="s">
        <v>331</v>
      </c>
      <c r="E53" s="82">
        <v>1300010000</v>
      </c>
      <c r="F53" s="82" t="s">
        <v>291</v>
      </c>
      <c r="G53" s="241">
        <v>831.6</v>
      </c>
      <c r="H53" s="247">
        <f>COUNTIF(A$6:A53,A53)</f>
        <v>1</v>
      </c>
      <c r="I53" s="245" t="str">
        <f t="shared" si="0"/>
        <v>K050-1</v>
      </c>
      <c r="J53" s="245"/>
    </row>
    <row r="54" spans="1:10" x14ac:dyDescent="0.25">
      <c r="A54" s="82" t="s">
        <v>48</v>
      </c>
      <c r="B54" s="82" t="s">
        <v>330</v>
      </c>
      <c r="C54" s="82">
        <v>38050006</v>
      </c>
      <c r="D54" s="82" t="s">
        <v>384</v>
      </c>
      <c r="E54" s="82">
        <v>1300010000</v>
      </c>
      <c r="F54" s="82" t="s">
        <v>291</v>
      </c>
      <c r="G54" s="241">
        <v>12767.9</v>
      </c>
      <c r="H54" s="247">
        <f>COUNTIF(A$6:A54,A54)</f>
        <v>2</v>
      </c>
      <c r="I54" s="245" t="str">
        <f t="shared" si="0"/>
        <v>K050-2</v>
      </c>
      <c r="J54" s="245"/>
    </row>
    <row r="55" spans="1:10" x14ac:dyDescent="0.25">
      <c r="A55" s="82" t="s">
        <v>48</v>
      </c>
      <c r="B55" s="82" t="s">
        <v>330</v>
      </c>
      <c r="C55" s="82" t="s">
        <v>692</v>
      </c>
      <c r="D55" s="82" t="s">
        <v>697</v>
      </c>
      <c r="E55" s="82">
        <v>1300010000</v>
      </c>
      <c r="F55" s="82" t="s">
        <v>291</v>
      </c>
      <c r="G55" s="241">
        <v>39448.769999999997</v>
      </c>
      <c r="H55" s="247">
        <f>COUNTIF(A$6:A55,A55)</f>
        <v>3</v>
      </c>
      <c r="I55" s="245" t="str">
        <f t="shared" si="0"/>
        <v>K050-3</v>
      </c>
      <c r="J55" s="245"/>
    </row>
    <row r="56" spans="1:10" x14ac:dyDescent="0.25">
      <c r="A56" s="82" t="s">
        <v>63</v>
      </c>
      <c r="B56" s="82" t="s">
        <v>332</v>
      </c>
      <c r="C56" s="82">
        <v>10010000</v>
      </c>
      <c r="D56" s="82" t="s">
        <v>290</v>
      </c>
      <c r="E56" s="82">
        <v>1300010000</v>
      </c>
      <c r="F56" s="82" t="s">
        <v>291</v>
      </c>
      <c r="G56" s="241">
        <v>162625.93</v>
      </c>
      <c r="H56" s="247">
        <f>COUNTIF(A$6:A56,A56)</f>
        <v>1</v>
      </c>
      <c r="I56" s="245" t="str">
        <f t="shared" si="0"/>
        <v>L040-1</v>
      </c>
      <c r="J56" s="245"/>
    </row>
    <row r="57" spans="1:10" x14ac:dyDescent="0.25">
      <c r="A57" s="82" t="s">
        <v>63</v>
      </c>
      <c r="B57" s="82" t="s">
        <v>332</v>
      </c>
      <c r="C57" s="82">
        <v>28370000</v>
      </c>
      <c r="D57" s="82" t="s">
        <v>333</v>
      </c>
      <c r="E57" s="82">
        <v>1300010000</v>
      </c>
      <c r="F57" s="82" t="s">
        <v>291</v>
      </c>
      <c r="G57" s="241">
        <v>26180.43</v>
      </c>
      <c r="H57" s="247">
        <f>COUNTIF(A$6:A57,A57)</f>
        <v>2</v>
      </c>
      <c r="I57" s="245" t="str">
        <f t="shared" si="0"/>
        <v>L040-2</v>
      </c>
      <c r="J57" s="245"/>
    </row>
    <row r="58" spans="1:10" x14ac:dyDescent="0.25">
      <c r="A58" s="82" t="s">
        <v>63</v>
      </c>
      <c r="B58" s="82" t="s">
        <v>332</v>
      </c>
      <c r="C58" s="82">
        <v>34420000</v>
      </c>
      <c r="D58" s="82" t="s">
        <v>320</v>
      </c>
      <c r="E58" s="82">
        <v>1300010000</v>
      </c>
      <c r="F58" s="82" t="s">
        <v>291</v>
      </c>
      <c r="G58" s="241">
        <v>50725.34</v>
      </c>
      <c r="H58" s="247">
        <f>COUNTIF(A$6:A58,A58)</f>
        <v>3</v>
      </c>
      <c r="I58" s="245" t="str">
        <f t="shared" si="0"/>
        <v>L040-3</v>
      </c>
      <c r="J58" s="245"/>
    </row>
    <row r="59" spans="1:10" x14ac:dyDescent="0.25">
      <c r="A59" s="82" t="s">
        <v>63</v>
      </c>
      <c r="B59" s="82" t="s">
        <v>332</v>
      </c>
      <c r="C59" s="82">
        <v>34430000</v>
      </c>
      <c r="D59" s="82" t="s">
        <v>334</v>
      </c>
      <c r="E59" s="82">
        <v>1300010000</v>
      </c>
      <c r="F59" s="82" t="s">
        <v>291</v>
      </c>
      <c r="G59" s="241">
        <v>174867.75</v>
      </c>
      <c r="H59" s="247">
        <f>COUNTIF(A$6:A59,A59)</f>
        <v>4</v>
      </c>
      <c r="I59" s="245" t="str">
        <f t="shared" si="0"/>
        <v>L040-4</v>
      </c>
      <c r="J59" s="245"/>
    </row>
    <row r="60" spans="1:10" x14ac:dyDescent="0.25">
      <c r="A60" s="82" t="s">
        <v>63</v>
      </c>
      <c r="B60" s="82" t="s">
        <v>332</v>
      </c>
      <c r="C60" s="82">
        <v>34440000</v>
      </c>
      <c r="D60" s="82" t="s">
        <v>335</v>
      </c>
      <c r="E60" s="82">
        <v>1300010000</v>
      </c>
      <c r="F60" s="82" t="s">
        <v>291</v>
      </c>
      <c r="G60" s="241">
        <v>40121.269999999997</v>
      </c>
      <c r="H60" s="247">
        <f>COUNTIF(A$6:A60,A60)</f>
        <v>5</v>
      </c>
      <c r="I60" s="245" t="str">
        <f t="shared" si="0"/>
        <v>L040-5</v>
      </c>
      <c r="J60" s="245"/>
    </row>
    <row r="61" spans="1:10" x14ac:dyDescent="0.25">
      <c r="A61" s="82" t="s">
        <v>63</v>
      </c>
      <c r="B61" s="82" t="s">
        <v>332</v>
      </c>
      <c r="C61" s="82">
        <v>34450000</v>
      </c>
      <c r="D61" s="82" t="s">
        <v>385</v>
      </c>
      <c r="E61" s="82">
        <v>1300010000</v>
      </c>
      <c r="F61" s="82" t="s">
        <v>291</v>
      </c>
      <c r="G61" s="241">
        <v>16</v>
      </c>
      <c r="H61" s="247">
        <f>COUNTIF(A$6:A61,A61)</f>
        <v>6</v>
      </c>
      <c r="I61" s="245" t="str">
        <f t="shared" si="0"/>
        <v>L040-6</v>
      </c>
      <c r="J61" s="245"/>
    </row>
    <row r="62" spans="1:10" x14ac:dyDescent="0.25">
      <c r="A62" s="82" t="s">
        <v>63</v>
      </c>
      <c r="B62" s="82" t="s">
        <v>332</v>
      </c>
      <c r="C62" s="82">
        <v>34467000</v>
      </c>
      <c r="D62" s="82" t="s">
        <v>336</v>
      </c>
      <c r="E62" s="82">
        <v>1300010000</v>
      </c>
      <c r="F62" s="82" t="s">
        <v>291</v>
      </c>
      <c r="G62" s="241">
        <v>145581.29</v>
      </c>
      <c r="H62" s="247">
        <f>COUNTIF(A$6:A62,A62)</f>
        <v>7</v>
      </c>
      <c r="I62" s="245" t="str">
        <f t="shared" si="0"/>
        <v>L040-7</v>
      </c>
      <c r="J62" s="245"/>
    </row>
    <row r="63" spans="1:10" x14ac:dyDescent="0.25">
      <c r="A63" s="82" t="s">
        <v>63</v>
      </c>
      <c r="B63" s="82" t="s">
        <v>332</v>
      </c>
      <c r="C63" s="82">
        <v>35010000</v>
      </c>
      <c r="D63" s="82" t="s">
        <v>337</v>
      </c>
      <c r="E63" s="82">
        <v>1300010000</v>
      </c>
      <c r="F63" s="82" t="s">
        <v>291</v>
      </c>
      <c r="G63" s="241">
        <v>86440775.569999993</v>
      </c>
      <c r="H63" s="247">
        <f>COUNTIF(A$6:A63,A63)</f>
        <v>8</v>
      </c>
      <c r="I63" s="245" t="str">
        <f t="shared" si="0"/>
        <v>L040-8</v>
      </c>
      <c r="J63" s="245"/>
    </row>
    <row r="64" spans="1:10" x14ac:dyDescent="0.25">
      <c r="A64" s="82" t="s">
        <v>63</v>
      </c>
      <c r="B64" s="82" t="s">
        <v>332</v>
      </c>
      <c r="C64" s="82" t="s">
        <v>64</v>
      </c>
      <c r="D64" s="82" t="s">
        <v>338</v>
      </c>
      <c r="E64" s="82">
        <v>1300010000</v>
      </c>
      <c r="F64" s="82" t="s">
        <v>291</v>
      </c>
      <c r="G64" s="241">
        <v>124695.52</v>
      </c>
      <c r="H64" s="247">
        <f>COUNTIF(A$6:A64,A64)</f>
        <v>9</v>
      </c>
      <c r="I64" s="245" t="str">
        <f t="shared" si="0"/>
        <v>L040-9</v>
      </c>
      <c r="J64" s="245"/>
    </row>
    <row r="65" spans="1:10" x14ac:dyDescent="0.25">
      <c r="A65" s="82" t="s">
        <v>63</v>
      </c>
      <c r="B65" s="82" t="s">
        <v>332</v>
      </c>
      <c r="C65" s="82">
        <v>37640000</v>
      </c>
      <c r="D65" s="82" t="s">
        <v>339</v>
      </c>
      <c r="E65" s="82">
        <v>1300010000</v>
      </c>
      <c r="F65" s="82" t="s">
        <v>291</v>
      </c>
      <c r="G65" s="241">
        <v>2274.6</v>
      </c>
      <c r="H65" s="247">
        <f>COUNTIF(A$6:A65,A65)</f>
        <v>10</v>
      </c>
      <c r="I65" s="245" t="str">
        <f t="shared" si="0"/>
        <v>L040-10</v>
      </c>
      <c r="J65" s="245"/>
    </row>
    <row r="66" spans="1:10" x14ac:dyDescent="0.25">
      <c r="A66" s="82" t="s">
        <v>63</v>
      </c>
      <c r="B66" s="82" t="s">
        <v>332</v>
      </c>
      <c r="C66" s="82">
        <v>38630000</v>
      </c>
      <c r="D66" s="82" t="s">
        <v>340</v>
      </c>
      <c r="E66" s="82">
        <v>1300010000</v>
      </c>
      <c r="F66" s="82" t="s">
        <v>291</v>
      </c>
      <c r="G66" s="241">
        <v>6467351.5099999998</v>
      </c>
      <c r="H66" s="247">
        <f>COUNTIF(A$6:A66,A66)</f>
        <v>11</v>
      </c>
      <c r="I66" s="245" t="str">
        <f t="shared" si="0"/>
        <v>L040-11</v>
      </c>
      <c r="J66" s="245"/>
    </row>
    <row r="67" spans="1:10" x14ac:dyDescent="0.25">
      <c r="A67" s="82" t="s">
        <v>63</v>
      </c>
      <c r="B67" s="82" t="s">
        <v>332</v>
      </c>
      <c r="C67" s="82">
        <v>50020000</v>
      </c>
      <c r="D67" s="82" t="s">
        <v>316</v>
      </c>
      <c r="E67" s="82">
        <v>1300010000</v>
      </c>
      <c r="F67" s="82" t="s">
        <v>291</v>
      </c>
      <c r="G67" s="241">
        <v>1311160.8899999999</v>
      </c>
      <c r="H67" s="247">
        <f>COUNTIF(A$6:A67,A67)</f>
        <v>12</v>
      </c>
      <c r="I67" s="245" t="str">
        <f t="shared" si="0"/>
        <v>L040-12</v>
      </c>
      <c r="J67" s="245"/>
    </row>
    <row r="68" spans="1:10" x14ac:dyDescent="0.25">
      <c r="A68" s="82" t="s">
        <v>63</v>
      </c>
      <c r="B68" s="82" t="s">
        <v>332</v>
      </c>
      <c r="C68" s="82" t="s">
        <v>325</v>
      </c>
      <c r="D68" s="82" t="s">
        <v>326</v>
      </c>
      <c r="E68" s="82">
        <v>1300010000</v>
      </c>
      <c r="F68" s="82" t="s">
        <v>291</v>
      </c>
      <c r="G68" s="241">
        <v>801.78</v>
      </c>
      <c r="H68" s="247">
        <f>COUNTIF(A$6:A68,A68)</f>
        <v>13</v>
      </c>
      <c r="I68" s="245" t="str">
        <f t="shared" si="0"/>
        <v>L040-13</v>
      </c>
      <c r="J68" s="245"/>
    </row>
    <row r="69" spans="1:10" x14ac:dyDescent="0.25">
      <c r="A69" s="82" t="s">
        <v>63</v>
      </c>
      <c r="B69" s="82" t="s">
        <v>332</v>
      </c>
      <c r="C69" s="82">
        <v>56380000</v>
      </c>
      <c r="D69" s="82" t="s">
        <v>341</v>
      </c>
      <c r="E69" s="82">
        <v>1300010000</v>
      </c>
      <c r="F69" s="82" t="s">
        <v>291</v>
      </c>
      <c r="G69" s="241">
        <v>-29175.38</v>
      </c>
      <c r="H69" s="247">
        <f>COUNTIF(A$6:A69,A69)</f>
        <v>14</v>
      </c>
      <c r="I69" s="245" t="str">
        <f t="shared" si="0"/>
        <v>L040-14</v>
      </c>
      <c r="J69" s="245"/>
    </row>
    <row r="70" spans="1:10" x14ac:dyDescent="0.25">
      <c r="A70" s="82" t="s">
        <v>117</v>
      </c>
      <c r="B70" s="82" t="s">
        <v>392</v>
      </c>
      <c r="C70" s="82">
        <v>38740000</v>
      </c>
      <c r="D70" s="82" t="s">
        <v>393</v>
      </c>
      <c r="E70" s="82">
        <v>1300010000</v>
      </c>
      <c r="F70" s="82" t="s">
        <v>291</v>
      </c>
      <c r="G70" s="241">
        <v>405</v>
      </c>
      <c r="H70" s="247">
        <f>COUNTIF(A$6:A70,A70)</f>
        <v>1</v>
      </c>
      <c r="I70" s="245" t="str">
        <f t="shared" si="0"/>
        <v>L360-1</v>
      </c>
      <c r="J70" s="245"/>
    </row>
    <row r="71" spans="1:10" x14ac:dyDescent="0.25">
      <c r="A71" s="82" t="s">
        <v>44</v>
      </c>
      <c r="B71" s="82" t="s">
        <v>342</v>
      </c>
      <c r="C71" s="82">
        <v>10010000</v>
      </c>
      <c r="D71" s="82" t="s">
        <v>290</v>
      </c>
      <c r="E71" s="82">
        <v>1300010000</v>
      </c>
      <c r="F71" s="82" t="s">
        <v>291</v>
      </c>
      <c r="G71" s="241">
        <v>25438.48</v>
      </c>
      <c r="H71" s="247">
        <f>COUNTIF(A$6:A71,A71)</f>
        <v>1</v>
      </c>
      <c r="I71" s="245" t="str">
        <f t="shared" ref="I71:I128" si="1">A71&amp;"-"&amp;H71</f>
        <v>N040-1</v>
      </c>
      <c r="J71" s="245"/>
    </row>
    <row r="72" spans="1:10" x14ac:dyDescent="0.25">
      <c r="A72" s="82" t="s">
        <v>44</v>
      </c>
      <c r="B72" s="82" t="s">
        <v>342</v>
      </c>
      <c r="C72" s="82">
        <v>34050000</v>
      </c>
      <c r="D72" s="82" t="s">
        <v>343</v>
      </c>
      <c r="E72" s="82">
        <v>1300010000</v>
      </c>
      <c r="F72" s="82" t="s">
        <v>291</v>
      </c>
      <c r="G72" s="241">
        <v>995799.59</v>
      </c>
      <c r="H72" s="247">
        <f>COUNTIF(A$6:A72,A72)</f>
        <v>2</v>
      </c>
      <c r="I72" s="245" t="str">
        <f t="shared" si="1"/>
        <v>N040-2</v>
      </c>
      <c r="J72" s="245"/>
    </row>
    <row r="73" spans="1:10" x14ac:dyDescent="0.25">
      <c r="A73" s="82" t="s">
        <v>44</v>
      </c>
      <c r="B73" s="82" t="s">
        <v>342</v>
      </c>
      <c r="C73" s="82">
        <v>36260000</v>
      </c>
      <c r="D73" s="82" t="s">
        <v>344</v>
      </c>
      <c r="E73" s="82">
        <v>1300010000</v>
      </c>
      <c r="F73" s="82" t="s">
        <v>291</v>
      </c>
      <c r="G73" s="241">
        <v>2518</v>
      </c>
      <c r="H73" s="247">
        <f>COUNTIF(A$6:A73,A73)</f>
        <v>3</v>
      </c>
      <c r="I73" s="245" t="str">
        <f t="shared" si="1"/>
        <v>N040-3</v>
      </c>
      <c r="J73" s="245"/>
    </row>
    <row r="74" spans="1:10" x14ac:dyDescent="0.25">
      <c r="A74" s="82" t="s">
        <v>44</v>
      </c>
      <c r="B74" s="82" t="s">
        <v>342</v>
      </c>
      <c r="C74" s="82">
        <v>39590000</v>
      </c>
      <c r="D74" s="82" t="s">
        <v>698</v>
      </c>
      <c r="E74" s="82">
        <v>1300010000</v>
      </c>
      <c r="F74" s="82" t="s">
        <v>291</v>
      </c>
      <c r="G74" s="241">
        <v>283231.45</v>
      </c>
      <c r="H74" s="247">
        <f>COUNTIF(A$6:A74,A74)</f>
        <v>4</v>
      </c>
      <c r="I74" s="245" t="str">
        <f t="shared" si="1"/>
        <v>N040-4</v>
      </c>
      <c r="J74" s="245"/>
    </row>
    <row r="75" spans="1:10" x14ac:dyDescent="0.25">
      <c r="A75" s="82" t="s">
        <v>49</v>
      </c>
      <c r="B75" s="82" t="s">
        <v>345</v>
      </c>
      <c r="C75" s="82">
        <v>30460000</v>
      </c>
      <c r="D75" s="82" t="s">
        <v>346</v>
      </c>
      <c r="E75" s="82">
        <v>1300010000</v>
      </c>
      <c r="F75" s="82" t="s">
        <v>291</v>
      </c>
      <c r="G75" s="241">
        <v>471175</v>
      </c>
      <c r="H75" s="247">
        <f>COUNTIF(A$6:A75,A75)</f>
        <v>1</v>
      </c>
      <c r="I75" s="245" t="str">
        <f t="shared" si="1"/>
        <v>N120-1</v>
      </c>
      <c r="J75" s="245"/>
    </row>
    <row r="76" spans="1:10" x14ac:dyDescent="0.25">
      <c r="A76" s="82" t="s">
        <v>49</v>
      </c>
      <c r="B76" s="82" t="s">
        <v>345</v>
      </c>
      <c r="C76" s="82">
        <v>38340000</v>
      </c>
      <c r="D76" s="82" t="s">
        <v>347</v>
      </c>
      <c r="E76" s="82">
        <v>1300010000</v>
      </c>
      <c r="F76" s="82" t="s">
        <v>291</v>
      </c>
      <c r="G76" s="241">
        <v>104780.97</v>
      </c>
      <c r="H76" s="247">
        <f>COUNTIF(A$6:A76,A76)</f>
        <v>2</v>
      </c>
      <c r="I76" s="245" t="str">
        <f t="shared" si="1"/>
        <v>N120-2</v>
      </c>
      <c r="J76" s="245"/>
    </row>
    <row r="77" spans="1:10" x14ac:dyDescent="0.25">
      <c r="A77" s="82" t="s">
        <v>57</v>
      </c>
      <c r="B77" s="82" t="s">
        <v>394</v>
      </c>
      <c r="C77" s="82">
        <v>38050000</v>
      </c>
      <c r="D77" s="82" t="s">
        <v>395</v>
      </c>
      <c r="E77" s="82">
        <v>1300010000</v>
      </c>
      <c r="F77" s="82" t="s">
        <v>291</v>
      </c>
      <c r="G77" s="241">
        <v>12315</v>
      </c>
      <c r="H77" s="247">
        <f>COUNTIF(A$6:A77,A77)</f>
        <v>1</v>
      </c>
      <c r="I77" s="245" t="str">
        <f t="shared" si="1"/>
        <v>N200-1</v>
      </c>
      <c r="J77" s="245"/>
    </row>
    <row r="78" spans="1:10" x14ac:dyDescent="0.25">
      <c r="A78" s="82" t="s">
        <v>53</v>
      </c>
      <c r="B78" s="82" t="s">
        <v>348</v>
      </c>
      <c r="C78" s="82">
        <v>30350000</v>
      </c>
      <c r="D78" s="82" t="s">
        <v>292</v>
      </c>
      <c r="E78" s="82">
        <v>1300010000</v>
      </c>
      <c r="F78" s="82" t="s">
        <v>291</v>
      </c>
      <c r="G78" s="241">
        <v>59502.5</v>
      </c>
      <c r="H78" s="247">
        <f>COUNTIF(A$6:A78,A78)</f>
        <v>1</v>
      </c>
      <c r="I78" s="245" t="str">
        <f t="shared" si="1"/>
        <v>P120-1</v>
      </c>
      <c r="J78" s="245"/>
    </row>
    <row r="79" spans="1:10" x14ac:dyDescent="0.25">
      <c r="A79" s="82" t="s">
        <v>53</v>
      </c>
      <c r="B79" s="82" t="s">
        <v>348</v>
      </c>
      <c r="C79" s="82">
        <v>30350002</v>
      </c>
      <c r="D79" s="82" t="s">
        <v>349</v>
      </c>
      <c r="E79" s="82">
        <v>1300010000</v>
      </c>
      <c r="F79" s="82" t="s">
        <v>291</v>
      </c>
      <c r="G79" s="241">
        <v>97399.8</v>
      </c>
      <c r="H79" s="247">
        <f>COUNTIF(A$6:A79,A79)</f>
        <v>2</v>
      </c>
      <c r="I79" s="245" t="str">
        <f t="shared" si="1"/>
        <v>P120-2</v>
      </c>
      <c r="J79" s="245"/>
    </row>
    <row r="80" spans="1:10" x14ac:dyDescent="0.25">
      <c r="A80" s="82" t="s">
        <v>53</v>
      </c>
      <c r="B80" s="82" t="s">
        <v>348</v>
      </c>
      <c r="C80" s="82">
        <v>39850000</v>
      </c>
      <c r="D80" s="82" t="s">
        <v>350</v>
      </c>
      <c r="E80" s="82">
        <v>1300010000</v>
      </c>
      <c r="F80" s="82" t="s">
        <v>291</v>
      </c>
      <c r="G80" s="241">
        <v>6663</v>
      </c>
      <c r="H80" s="247">
        <f>COUNTIF(A$6:A80,A80)</f>
        <v>3</v>
      </c>
      <c r="I80" s="245" t="str">
        <f t="shared" si="1"/>
        <v>P120-3</v>
      </c>
      <c r="J80" s="245"/>
    </row>
    <row r="81" spans="1:10" x14ac:dyDescent="0.25">
      <c r="A81" s="82" t="s">
        <v>53</v>
      </c>
      <c r="B81" s="82" t="s">
        <v>348</v>
      </c>
      <c r="C81" s="82">
        <v>50550000</v>
      </c>
      <c r="D81" s="82" t="s">
        <v>329</v>
      </c>
      <c r="E81" s="82">
        <v>1300010000</v>
      </c>
      <c r="F81" s="82" t="s">
        <v>291</v>
      </c>
      <c r="G81" s="241">
        <v>1471988.81</v>
      </c>
      <c r="H81" s="247">
        <f>COUNTIF(A$6:A81,A81)</f>
        <v>4</v>
      </c>
      <c r="I81" s="245" t="str">
        <f t="shared" si="1"/>
        <v>P120-4</v>
      </c>
      <c r="J81" s="245"/>
    </row>
    <row r="82" spans="1:10" x14ac:dyDescent="0.25">
      <c r="A82" s="82" t="s">
        <v>42</v>
      </c>
      <c r="B82" s="82" t="s">
        <v>351</v>
      </c>
      <c r="C82" s="82">
        <v>30350056</v>
      </c>
      <c r="D82" s="82" t="s">
        <v>352</v>
      </c>
      <c r="E82" s="82">
        <v>1300010000</v>
      </c>
      <c r="F82" s="82" t="s">
        <v>291</v>
      </c>
      <c r="G82" s="241">
        <v>8107.27</v>
      </c>
      <c r="H82" s="247">
        <f>COUNTIF(A$6:A82,A82)</f>
        <v>1</v>
      </c>
      <c r="I82" s="245" t="str">
        <f t="shared" si="1"/>
        <v>P160-1</v>
      </c>
      <c r="J82" s="245"/>
    </row>
    <row r="83" spans="1:10" x14ac:dyDescent="0.25">
      <c r="A83" s="82" t="s">
        <v>42</v>
      </c>
      <c r="B83" s="82" t="s">
        <v>351</v>
      </c>
      <c r="C83" s="82">
        <v>35210000</v>
      </c>
      <c r="D83" s="82" t="s">
        <v>353</v>
      </c>
      <c r="E83" s="82">
        <v>1300010000</v>
      </c>
      <c r="F83" s="82" t="s">
        <v>291</v>
      </c>
      <c r="G83" s="241">
        <v>42620.06</v>
      </c>
      <c r="H83" s="247">
        <f>COUNTIF(A$6:A83,A83)</f>
        <v>2</v>
      </c>
      <c r="I83" s="245" t="str">
        <f t="shared" si="1"/>
        <v>P160-2</v>
      </c>
      <c r="J83" s="245"/>
    </row>
    <row r="84" spans="1:10" x14ac:dyDescent="0.25">
      <c r="A84" s="82" t="s">
        <v>50</v>
      </c>
      <c r="B84" s="82" t="s">
        <v>354</v>
      </c>
      <c r="C84" s="82">
        <v>30350065</v>
      </c>
      <c r="D84" s="82" t="s">
        <v>355</v>
      </c>
      <c r="E84" s="82">
        <v>1300010000</v>
      </c>
      <c r="F84" s="82" t="s">
        <v>291</v>
      </c>
      <c r="G84" s="241">
        <v>102619.12</v>
      </c>
      <c r="H84" s="247">
        <f>COUNTIF(A$6:A84,A84)</f>
        <v>1</v>
      </c>
      <c r="I84" s="245" t="str">
        <f t="shared" si="1"/>
        <v>P240-1</v>
      </c>
      <c r="J84" s="245"/>
    </row>
    <row r="85" spans="1:10" x14ac:dyDescent="0.25">
      <c r="A85" s="82" t="s">
        <v>50</v>
      </c>
      <c r="B85" s="82" t="s">
        <v>354</v>
      </c>
      <c r="C85" s="82">
        <v>30350067</v>
      </c>
      <c r="D85" s="82" t="s">
        <v>356</v>
      </c>
      <c r="E85" s="82">
        <v>1300010000</v>
      </c>
      <c r="F85" s="82" t="s">
        <v>291</v>
      </c>
      <c r="G85" s="241">
        <v>363196.05</v>
      </c>
      <c r="H85" s="247">
        <f>COUNTIF(A$6:A85,A85)</f>
        <v>2</v>
      </c>
      <c r="I85" s="245" t="str">
        <f t="shared" si="1"/>
        <v>P240-2</v>
      </c>
      <c r="J85" s="245"/>
    </row>
    <row r="86" spans="1:10" x14ac:dyDescent="0.25">
      <c r="A86" s="82" t="s">
        <v>50</v>
      </c>
      <c r="B86" s="82" t="s">
        <v>354</v>
      </c>
      <c r="C86" s="82">
        <v>30350068</v>
      </c>
      <c r="D86" s="82" t="s">
        <v>357</v>
      </c>
      <c r="E86" s="82">
        <v>1300010000</v>
      </c>
      <c r="F86" s="82" t="s">
        <v>291</v>
      </c>
      <c r="G86" s="241">
        <v>25661.119999999999</v>
      </c>
      <c r="H86" s="247">
        <f>COUNTIF(A$6:A86,A86)</f>
        <v>3</v>
      </c>
      <c r="I86" s="245" t="str">
        <f t="shared" si="1"/>
        <v>P240-3</v>
      </c>
      <c r="J86" s="245"/>
    </row>
    <row r="87" spans="1:10" x14ac:dyDescent="0.25">
      <c r="A87" s="82" t="s">
        <v>50</v>
      </c>
      <c r="B87" s="82" t="s">
        <v>354</v>
      </c>
      <c r="C87" s="82">
        <v>30350069</v>
      </c>
      <c r="D87" s="82" t="s">
        <v>403</v>
      </c>
      <c r="E87" s="82">
        <v>1300010000</v>
      </c>
      <c r="F87" s="82" t="s">
        <v>291</v>
      </c>
      <c r="G87" s="241">
        <v>6072.31</v>
      </c>
      <c r="H87" s="247">
        <f>COUNTIF(A$6:A87,A87)</f>
        <v>4</v>
      </c>
      <c r="I87" s="245" t="str">
        <f t="shared" si="1"/>
        <v>P240-4</v>
      </c>
      <c r="J87" s="245"/>
    </row>
    <row r="88" spans="1:10" x14ac:dyDescent="0.25">
      <c r="A88" s="82" t="s">
        <v>50</v>
      </c>
      <c r="B88" s="82" t="s">
        <v>354</v>
      </c>
      <c r="C88" s="82">
        <v>30350070</v>
      </c>
      <c r="D88" s="82" t="s">
        <v>699</v>
      </c>
      <c r="E88" s="82">
        <v>1300010000</v>
      </c>
      <c r="F88" s="82" t="s">
        <v>291</v>
      </c>
      <c r="G88" s="241">
        <v>15908</v>
      </c>
      <c r="H88" s="247">
        <f>COUNTIF(A$6:A88,A88)</f>
        <v>5</v>
      </c>
      <c r="I88" s="245" t="str">
        <f t="shared" si="1"/>
        <v>P240-5</v>
      </c>
      <c r="J88" s="245"/>
    </row>
    <row r="89" spans="1:10" x14ac:dyDescent="0.25">
      <c r="A89" s="82" t="s">
        <v>50</v>
      </c>
      <c r="B89" s="82" t="s">
        <v>354</v>
      </c>
      <c r="C89" s="82">
        <v>38000001</v>
      </c>
      <c r="D89" s="82" t="s">
        <v>700</v>
      </c>
      <c r="E89" s="82">
        <v>1300010000</v>
      </c>
      <c r="F89" s="82" t="s">
        <v>291</v>
      </c>
      <c r="G89" s="241">
        <v>9118.5400000000009</v>
      </c>
      <c r="H89" s="247">
        <f>COUNTIF(A$6:A89,A89)</f>
        <v>6</v>
      </c>
      <c r="I89" s="245" t="str">
        <f t="shared" si="1"/>
        <v>P240-6</v>
      </c>
      <c r="J89" s="245"/>
    </row>
    <row r="90" spans="1:10" x14ac:dyDescent="0.25">
      <c r="A90" s="82" t="s">
        <v>50</v>
      </c>
      <c r="B90" s="82" t="s">
        <v>354</v>
      </c>
      <c r="C90" s="82">
        <v>38000002</v>
      </c>
      <c r="D90" s="82" t="s">
        <v>358</v>
      </c>
      <c r="E90" s="82">
        <v>1300010000</v>
      </c>
      <c r="F90" s="82" t="s">
        <v>291</v>
      </c>
      <c r="G90" s="241">
        <v>5639.29</v>
      </c>
      <c r="H90" s="247">
        <f>COUNTIF(A$6:A90,A90)</f>
        <v>7</v>
      </c>
      <c r="I90" s="245" t="str">
        <f t="shared" si="1"/>
        <v>P240-7</v>
      </c>
      <c r="J90" s="245"/>
    </row>
    <row r="91" spans="1:10" x14ac:dyDescent="0.25">
      <c r="A91" s="82" t="s">
        <v>50</v>
      </c>
      <c r="B91" s="82" t="s">
        <v>354</v>
      </c>
      <c r="C91" s="82">
        <v>41250000</v>
      </c>
      <c r="D91" s="82" t="s">
        <v>701</v>
      </c>
      <c r="E91" s="82">
        <v>1300010000</v>
      </c>
      <c r="F91" s="82" t="s">
        <v>291</v>
      </c>
      <c r="G91" s="241">
        <v>139602.98000000001</v>
      </c>
      <c r="H91" s="247">
        <f>COUNTIF(A$6:A91,A91)</f>
        <v>8</v>
      </c>
      <c r="I91" s="245" t="str">
        <f t="shared" si="1"/>
        <v>P240-8</v>
      </c>
      <c r="J91" s="245"/>
    </row>
    <row r="92" spans="1:10" x14ac:dyDescent="0.25">
      <c r="A92" s="82" t="s">
        <v>50</v>
      </c>
      <c r="B92" s="82" t="s">
        <v>354</v>
      </c>
      <c r="C92" s="82">
        <v>43970000</v>
      </c>
      <c r="D92" s="82" t="s">
        <v>702</v>
      </c>
      <c r="E92" s="82">
        <v>1300010000</v>
      </c>
      <c r="F92" s="82" t="s">
        <v>291</v>
      </c>
      <c r="G92" s="241">
        <v>74.61</v>
      </c>
      <c r="H92" s="247">
        <f>COUNTIF(A$6:A92,A92)</f>
        <v>9</v>
      </c>
      <c r="I92" s="245" t="str">
        <f t="shared" si="1"/>
        <v>P240-9</v>
      </c>
      <c r="J92" s="245"/>
    </row>
    <row r="93" spans="1:10" x14ac:dyDescent="0.25">
      <c r="A93" s="82" t="s">
        <v>50</v>
      </c>
      <c r="B93" s="82" t="s">
        <v>354</v>
      </c>
      <c r="C93" s="82">
        <v>46090000</v>
      </c>
      <c r="D93" s="82" t="s">
        <v>396</v>
      </c>
      <c r="E93" s="82">
        <v>1300010000</v>
      </c>
      <c r="F93" s="82" t="s">
        <v>291</v>
      </c>
      <c r="G93" s="241">
        <v>425.87</v>
      </c>
      <c r="H93" s="247">
        <f>COUNTIF(A$6:A93,A93)</f>
        <v>10</v>
      </c>
      <c r="I93" s="245" t="str">
        <f t="shared" si="1"/>
        <v>P240-10</v>
      </c>
      <c r="J93" s="245"/>
    </row>
    <row r="94" spans="1:10" x14ac:dyDescent="0.25">
      <c r="A94" s="82" t="s">
        <v>50</v>
      </c>
      <c r="B94" s="82" t="s">
        <v>354</v>
      </c>
      <c r="C94" s="82" t="s">
        <v>693</v>
      </c>
      <c r="D94" s="82" t="s">
        <v>703</v>
      </c>
      <c r="E94" s="82">
        <v>1300010000</v>
      </c>
      <c r="F94" s="82" t="s">
        <v>291</v>
      </c>
      <c r="G94" s="241">
        <v>51.21</v>
      </c>
      <c r="H94" s="247">
        <f>COUNTIF(A$6:A94,A94)</f>
        <v>11</v>
      </c>
      <c r="I94" s="245" t="str">
        <f t="shared" si="1"/>
        <v>P240-11</v>
      </c>
      <c r="J94" s="245"/>
    </row>
    <row r="95" spans="1:10" x14ac:dyDescent="0.25">
      <c r="A95" s="82" t="s">
        <v>50</v>
      </c>
      <c r="B95" s="82" t="s">
        <v>354</v>
      </c>
      <c r="C95" s="82">
        <v>50550000</v>
      </c>
      <c r="D95" s="82" t="s">
        <v>329</v>
      </c>
      <c r="E95" s="82">
        <v>1300010000</v>
      </c>
      <c r="F95" s="82" t="s">
        <v>291</v>
      </c>
      <c r="G95" s="241">
        <v>629480.46</v>
      </c>
      <c r="H95" s="247">
        <f>COUNTIF(A$6:A95,A95)</f>
        <v>12</v>
      </c>
      <c r="I95" s="245" t="str">
        <f t="shared" si="1"/>
        <v>P240-12</v>
      </c>
      <c r="J95" s="245"/>
    </row>
    <row r="96" spans="1:10" x14ac:dyDescent="0.25">
      <c r="A96" s="82" t="s">
        <v>58</v>
      </c>
      <c r="B96" s="82" t="s">
        <v>359</v>
      </c>
      <c r="C96" s="82">
        <v>30350000</v>
      </c>
      <c r="D96" s="82" t="s">
        <v>292</v>
      </c>
      <c r="E96" s="82">
        <v>1300010000</v>
      </c>
      <c r="F96" s="82" t="s">
        <v>291</v>
      </c>
      <c r="G96" s="241">
        <v>7500</v>
      </c>
      <c r="H96" s="247">
        <f>COUNTIF(A$6:A96,A96)</f>
        <v>1</v>
      </c>
      <c r="I96" s="245" t="str">
        <f t="shared" si="1"/>
        <v>R060-1</v>
      </c>
      <c r="J96" s="245"/>
    </row>
    <row r="97" spans="1:10" x14ac:dyDescent="0.25">
      <c r="A97" s="82" t="s">
        <v>58</v>
      </c>
      <c r="B97" s="82" t="s">
        <v>359</v>
      </c>
      <c r="C97" s="82" t="s">
        <v>59</v>
      </c>
      <c r="D97" s="82" t="s">
        <v>360</v>
      </c>
      <c r="E97" s="82">
        <v>1300010000</v>
      </c>
      <c r="F97" s="82" t="s">
        <v>291</v>
      </c>
      <c r="G97" s="241">
        <v>347652.38</v>
      </c>
      <c r="H97" s="247">
        <f>COUNTIF(A$6:A97,A97)</f>
        <v>2</v>
      </c>
      <c r="I97" s="245" t="str">
        <f t="shared" si="1"/>
        <v>R060-2</v>
      </c>
      <c r="J97" s="245"/>
    </row>
    <row r="98" spans="1:10" x14ac:dyDescent="0.25">
      <c r="A98" s="82" t="s">
        <v>47</v>
      </c>
      <c r="B98" s="82" t="s">
        <v>361</v>
      </c>
      <c r="C98" s="82">
        <v>38887000</v>
      </c>
      <c r="D98" s="82" t="s">
        <v>362</v>
      </c>
      <c r="E98" s="82">
        <v>1300010000</v>
      </c>
      <c r="F98" s="82" t="s">
        <v>291</v>
      </c>
      <c r="G98" s="241">
        <v>765398.15</v>
      </c>
      <c r="H98" s="247">
        <f>COUNTIF(A$6:A98,A98)</f>
        <v>1</v>
      </c>
      <c r="I98" s="245" t="str">
        <f t="shared" si="1"/>
        <v>R400-1</v>
      </c>
      <c r="J98" s="245"/>
    </row>
    <row r="99" spans="1:10" x14ac:dyDescent="0.25">
      <c r="A99" s="82" t="s">
        <v>132</v>
      </c>
      <c r="B99" s="82" t="s">
        <v>363</v>
      </c>
      <c r="C99" s="82">
        <v>30350000</v>
      </c>
      <c r="D99" s="82" t="s">
        <v>292</v>
      </c>
      <c r="E99" s="82">
        <v>1300010000</v>
      </c>
      <c r="F99" s="82" t="s">
        <v>291</v>
      </c>
      <c r="G99" s="241">
        <v>985435.04</v>
      </c>
      <c r="H99" s="247">
        <f>COUNTIF(A$6:A99,A99)</f>
        <v>1</v>
      </c>
      <c r="I99" s="245" t="str">
        <f t="shared" si="1"/>
        <v>R600-1</v>
      </c>
      <c r="J99" s="245"/>
    </row>
    <row r="100" spans="1:10" x14ac:dyDescent="0.25">
      <c r="A100" s="82" t="s">
        <v>132</v>
      </c>
      <c r="B100" s="82" t="s">
        <v>363</v>
      </c>
      <c r="C100" s="82">
        <v>30560000</v>
      </c>
      <c r="D100" s="82" t="s">
        <v>386</v>
      </c>
      <c r="E100" s="82">
        <v>1300010000</v>
      </c>
      <c r="F100" s="82" t="s">
        <v>291</v>
      </c>
      <c r="G100" s="241">
        <v>905.44</v>
      </c>
      <c r="H100" s="247">
        <f>COUNTIF(A$6:A100,A100)</f>
        <v>2</v>
      </c>
      <c r="I100" s="245" t="str">
        <f t="shared" si="1"/>
        <v>R600-2</v>
      </c>
      <c r="J100" s="245"/>
    </row>
    <row r="101" spans="1:10" x14ac:dyDescent="0.25">
      <c r="A101" s="82" t="s">
        <v>132</v>
      </c>
      <c r="B101" s="82" t="s">
        <v>363</v>
      </c>
      <c r="C101" s="82">
        <v>36110000</v>
      </c>
      <c r="D101" s="82" t="s">
        <v>364</v>
      </c>
      <c r="E101" s="82">
        <v>1300010000</v>
      </c>
      <c r="F101" s="82" t="s">
        <v>291</v>
      </c>
      <c r="G101" s="241">
        <v>85050.96</v>
      </c>
      <c r="H101" s="247">
        <f>COUNTIF(A$6:A101,A101)</f>
        <v>3</v>
      </c>
      <c r="I101" s="245" t="str">
        <f t="shared" si="1"/>
        <v>R600-3</v>
      </c>
      <c r="J101" s="245"/>
    </row>
    <row r="102" spans="1:10" x14ac:dyDescent="0.25">
      <c r="A102" s="82" t="s">
        <v>62</v>
      </c>
      <c r="B102" s="82" t="s">
        <v>365</v>
      </c>
      <c r="C102" s="82">
        <v>31660000</v>
      </c>
      <c r="D102" s="82" t="s">
        <v>366</v>
      </c>
      <c r="E102" s="82">
        <v>1300010000</v>
      </c>
      <c r="F102" s="82" t="s">
        <v>291</v>
      </c>
      <c r="G102" s="241">
        <v>26324.959999999999</v>
      </c>
      <c r="H102" s="247">
        <f>COUNTIF(A$6:A102,A102)</f>
        <v>1</v>
      </c>
      <c r="I102" s="245" t="str">
        <f t="shared" si="1"/>
        <v>U300-1</v>
      </c>
      <c r="J102" s="245"/>
    </row>
    <row r="103" spans="1:10" x14ac:dyDescent="0.25">
      <c r="I103" s="245" t="str">
        <f t="shared" si="1"/>
        <v>-</v>
      </c>
    </row>
    <row r="104" spans="1:10" x14ac:dyDescent="0.25">
      <c r="I104" s="245" t="str">
        <f t="shared" si="1"/>
        <v>-</v>
      </c>
    </row>
    <row r="105" spans="1:10" x14ac:dyDescent="0.25">
      <c r="I105" s="245" t="str">
        <f t="shared" si="1"/>
        <v>-</v>
      </c>
    </row>
    <row r="106" spans="1:10" x14ac:dyDescent="0.25">
      <c r="I106" s="245" t="str">
        <f t="shared" si="1"/>
        <v>-</v>
      </c>
    </row>
    <row r="107" spans="1:10" x14ac:dyDescent="0.25">
      <c r="I107" s="245" t="str">
        <f t="shared" si="1"/>
        <v>-</v>
      </c>
    </row>
    <row r="108" spans="1:10" x14ac:dyDescent="0.25">
      <c r="I108" s="245" t="str">
        <f t="shared" si="1"/>
        <v>-</v>
      </c>
    </row>
    <row r="109" spans="1:10" x14ac:dyDescent="0.25">
      <c r="I109" s="245" t="str">
        <f t="shared" si="1"/>
        <v>-</v>
      </c>
    </row>
    <row r="110" spans="1:10" x14ac:dyDescent="0.25">
      <c r="I110" s="245" t="str">
        <f t="shared" si="1"/>
        <v>-</v>
      </c>
    </row>
    <row r="111" spans="1:10" x14ac:dyDescent="0.25">
      <c r="I111" s="245" t="str">
        <f t="shared" si="1"/>
        <v>-</v>
      </c>
    </row>
    <row r="112" spans="1:10" x14ac:dyDescent="0.25">
      <c r="I112" s="245" t="str">
        <f t="shared" si="1"/>
        <v>-</v>
      </c>
    </row>
    <row r="113" spans="9:9" x14ac:dyDescent="0.25">
      <c r="I113" s="245" t="str">
        <f t="shared" si="1"/>
        <v>-</v>
      </c>
    </row>
    <row r="114" spans="9:9" x14ac:dyDescent="0.25">
      <c r="I114" s="245" t="str">
        <f t="shared" si="1"/>
        <v>-</v>
      </c>
    </row>
    <row r="115" spans="9:9" x14ac:dyDescent="0.25">
      <c r="I115" s="245" t="str">
        <f t="shared" si="1"/>
        <v>-</v>
      </c>
    </row>
    <row r="116" spans="9:9" x14ac:dyDescent="0.25">
      <c r="I116" s="245" t="str">
        <f t="shared" si="1"/>
        <v>-</v>
      </c>
    </row>
    <row r="117" spans="9:9" x14ac:dyDescent="0.25">
      <c r="I117" s="245" t="str">
        <f t="shared" si="1"/>
        <v>-</v>
      </c>
    </row>
    <row r="118" spans="9:9" x14ac:dyDescent="0.25">
      <c r="I118" s="245" t="str">
        <f t="shared" si="1"/>
        <v>-</v>
      </c>
    </row>
    <row r="119" spans="9:9" x14ac:dyDescent="0.25">
      <c r="I119" s="245" t="str">
        <f t="shared" si="1"/>
        <v>-</v>
      </c>
    </row>
    <row r="120" spans="9:9" x14ac:dyDescent="0.25">
      <c r="I120" s="245" t="str">
        <f t="shared" si="1"/>
        <v>-</v>
      </c>
    </row>
    <row r="121" spans="9:9" x14ac:dyDescent="0.25">
      <c r="I121" s="245" t="str">
        <f t="shared" si="1"/>
        <v>-</v>
      </c>
    </row>
    <row r="122" spans="9:9" x14ac:dyDescent="0.25">
      <c r="I122" s="245" t="str">
        <f t="shared" si="1"/>
        <v>-</v>
      </c>
    </row>
    <row r="123" spans="9:9" x14ac:dyDescent="0.25">
      <c r="I123" s="245" t="str">
        <f t="shared" si="1"/>
        <v>-</v>
      </c>
    </row>
    <row r="124" spans="9:9" x14ac:dyDescent="0.25">
      <c r="I124" s="245" t="str">
        <f t="shared" si="1"/>
        <v>-</v>
      </c>
    </row>
    <row r="125" spans="9:9" x14ac:dyDescent="0.25">
      <c r="I125" s="245" t="str">
        <f t="shared" si="1"/>
        <v>-</v>
      </c>
    </row>
    <row r="126" spans="9:9" x14ac:dyDescent="0.25">
      <c r="I126" s="245" t="str">
        <f t="shared" si="1"/>
        <v>-</v>
      </c>
    </row>
    <row r="127" spans="9:9" x14ac:dyDescent="0.25">
      <c r="I127" s="245" t="str">
        <f t="shared" si="1"/>
        <v>-</v>
      </c>
    </row>
    <row r="128" spans="9:9" x14ac:dyDescent="0.25">
      <c r="I128" s="245" t="str">
        <f t="shared" si="1"/>
        <v>-</v>
      </c>
    </row>
    <row r="129" spans="9:9" x14ac:dyDescent="0.25">
      <c r="I129" s="245" t="str">
        <f t="shared" ref="I129:I192" si="2">A129&amp;"-"&amp;H129</f>
        <v>-</v>
      </c>
    </row>
    <row r="130" spans="9:9" x14ac:dyDescent="0.25">
      <c r="I130" s="245" t="str">
        <f t="shared" si="2"/>
        <v>-</v>
      </c>
    </row>
    <row r="131" spans="9:9" x14ac:dyDescent="0.25">
      <c r="I131" s="245" t="str">
        <f t="shared" si="2"/>
        <v>-</v>
      </c>
    </row>
    <row r="132" spans="9:9" x14ac:dyDescent="0.25">
      <c r="I132" s="245" t="str">
        <f t="shared" si="2"/>
        <v>-</v>
      </c>
    </row>
    <row r="133" spans="9:9" x14ac:dyDescent="0.25">
      <c r="I133" s="245" t="str">
        <f t="shared" si="2"/>
        <v>-</v>
      </c>
    </row>
    <row r="134" spans="9:9" x14ac:dyDescent="0.25">
      <c r="I134" s="245" t="str">
        <f t="shared" si="2"/>
        <v>-</v>
      </c>
    </row>
    <row r="135" spans="9:9" x14ac:dyDescent="0.25">
      <c r="I135" s="245" t="str">
        <f t="shared" si="2"/>
        <v>-</v>
      </c>
    </row>
    <row r="136" spans="9:9" x14ac:dyDescent="0.25">
      <c r="I136" s="245" t="str">
        <f t="shared" si="2"/>
        <v>-</v>
      </c>
    </row>
    <row r="137" spans="9:9" x14ac:dyDescent="0.25">
      <c r="I137" s="245" t="str">
        <f t="shared" si="2"/>
        <v>-</v>
      </c>
    </row>
    <row r="138" spans="9:9" x14ac:dyDescent="0.25">
      <c r="I138" s="245" t="str">
        <f t="shared" si="2"/>
        <v>-</v>
      </c>
    </row>
    <row r="139" spans="9:9" x14ac:dyDescent="0.25">
      <c r="I139" s="245" t="str">
        <f t="shared" si="2"/>
        <v>-</v>
      </c>
    </row>
    <row r="140" spans="9:9" x14ac:dyDescent="0.25">
      <c r="I140" s="245" t="str">
        <f t="shared" si="2"/>
        <v>-</v>
      </c>
    </row>
    <row r="141" spans="9:9" x14ac:dyDescent="0.25">
      <c r="I141" s="245" t="str">
        <f t="shared" si="2"/>
        <v>-</v>
      </c>
    </row>
    <row r="142" spans="9:9" x14ac:dyDescent="0.25">
      <c r="I142" s="245" t="str">
        <f t="shared" si="2"/>
        <v>-</v>
      </c>
    </row>
    <row r="143" spans="9:9" x14ac:dyDescent="0.25">
      <c r="I143" s="245" t="str">
        <f t="shared" si="2"/>
        <v>-</v>
      </c>
    </row>
    <row r="144" spans="9:9" x14ac:dyDescent="0.25">
      <c r="I144" s="245" t="str">
        <f t="shared" si="2"/>
        <v>-</v>
      </c>
    </row>
    <row r="145" spans="9:9" x14ac:dyDescent="0.25">
      <c r="I145" s="245" t="str">
        <f t="shared" si="2"/>
        <v>-</v>
      </c>
    </row>
    <row r="146" spans="9:9" x14ac:dyDescent="0.25">
      <c r="I146" s="245" t="str">
        <f t="shared" si="2"/>
        <v>-</v>
      </c>
    </row>
    <row r="147" spans="9:9" x14ac:dyDescent="0.25">
      <c r="I147" s="245" t="str">
        <f t="shared" si="2"/>
        <v>-</v>
      </c>
    </row>
    <row r="148" spans="9:9" x14ac:dyDescent="0.25">
      <c r="I148" s="245" t="str">
        <f t="shared" si="2"/>
        <v>-</v>
      </c>
    </row>
    <row r="149" spans="9:9" x14ac:dyDescent="0.25">
      <c r="I149" s="245" t="str">
        <f t="shared" si="2"/>
        <v>-</v>
      </c>
    </row>
    <row r="150" spans="9:9" x14ac:dyDescent="0.25">
      <c r="I150" s="245" t="str">
        <f t="shared" si="2"/>
        <v>-</v>
      </c>
    </row>
    <row r="151" spans="9:9" x14ac:dyDescent="0.25">
      <c r="I151" s="245" t="str">
        <f t="shared" si="2"/>
        <v>-</v>
      </c>
    </row>
    <row r="152" spans="9:9" x14ac:dyDescent="0.25">
      <c r="I152" s="245" t="str">
        <f t="shared" si="2"/>
        <v>-</v>
      </c>
    </row>
    <row r="153" spans="9:9" x14ac:dyDescent="0.25">
      <c r="I153" s="245" t="str">
        <f t="shared" si="2"/>
        <v>-</v>
      </c>
    </row>
    <row r="154" spans="9:9" x14ac:dyDescent="0.25">
      <c r="I154" s="245" t="str">
        <f t="shared" si="2"/>
        <v>-</v>
      </c>
    </row>
    <row r="155" spans="9:9" x14ac:dyDescent="0.25">
      <c r="I155" s="245" t="str">
        <f t="shared" si="2"/>
        <v>-</v>
      </c>
    </row>
    <row r="156" spans="9:9" x14ac:dyDescent="0.25">
      <c r="I156" s="245" t="str">
        <f t="shared" si="2"/>
        <v>-</v>
      </c>
    </row>
    <row r="157" spans="9:9" x14ac:dyDescent="0.25">
      <c r="I157" s="245" t="str">
        <f t="shared" si="2"/>
        <v>-</v>
      </c>
    </row>
    <row r="158" spans="9:9" x14ac:dyDescent="0.25">
      <c r="I158" s="245" t="str">
        <f t="shared" si="2"/>
        <v>-</v>
      </c>
    </row>
    <row r="159" spans="9:9" x14ac:dyDescent="0.25">
      <c r="I159" s="245" t="str">
        <f t="shared" si="2"/>
        <v>-</v>
      </c>
    </row>
    <row r="160" spans="9:9" x14ac:dyDescent="0.25">
      <c r="I160" s="245" t="str">
        <f t="shared" si="2"/>
        <v>-</v>
      </c>
    </row>
    <row r="161" spans="9:9" x14ac:dyDescent="0.25">
      <c r="I161" s="245" t="str">
        <f t="shared" si="2"/>
        <v>-</v>
      </c>
    </row>
    <row r="162" spans="9:9" x14ac:dyDescent="0.25">
      <c r="I162" s="245" t="str">
        <f t="shared" si="2"/>
        <v>-</v>
      </c>
    </row>
    <row r="163" spans="9:9" x14ac:dyDescent="0.25">
      <c r="I163" s="245" t="str">
        <f t="shared" si="2"/>
        <v>-</v>
      </c>
    </row>
    <row r="164" spans="9:9" x14ac:dyDescent="0.25">
      <c r="I164" s="245" t="str">
        <f t="shared" si="2"/>
        <v>-</v>
      </c>
    </row>
    <row r="165" spans="9:9" x14ac:dyDescent="0.25">
      <c r="I165" s="245" t="str">
        <f t="shared" si="2"/>
        <v>-</v>
      </c>
    </row>
    <row r="166" spans="9:9" x14ac:dyDescent="0.25">
      <c r="I166" s="245" t="str">
        <f t="shared" si="2"/>
        <v>-</v>
      </c>
    </row>
    <row r="167" spans="9:9" x14ac:dyDescent="0.25">
      <c r="I167" s="245" t="str">
        <f t="shared" si="2"/>
        <v>-</v>
      </c>
    </row>
    <row r="168" spans="9:9" x14ac:dyDescent="0.25">
      <c r="I168" s="245" t="str">
        <f t="shared" si="2"/>
        <v>-</v>
      </c>
    </row>
    <row r="169" spans="9:9" x14ac:dyDescent="0.25">
      <c r="I169" s="245" t="str">
        <f t="shared" si="2"/>
        <v>-</v>
      </c>
    </row>
    <row r="170" spans="9:9" x14ac:dyDescent="0.25">
      <c r="I170" s="245" t="str">
        <f t="shared" si="2"/>
        <v>-</v>
      </c>
    </row>
    <row r="171" spans="9:9" x14ac:dyDescent="0.25">
      <c r="I171" s="245" t="str">
        <f t="shared" si="2"/>
        <v>-</v>
      </c>
    </row>
    <row r="172" spans="9:9" x14ac:dyDescent="0.25">
      <c r="I172" s="245" t="str">
        <f t="shared" si="2"/>
        <v>-</v>
      </c>
    </row>
    <row r="173" spans="9:9" x14ac:dyDescent="0.25">
      <c r="I173" s="245" t="str">
        <f t="shared" si="2"/>
        <v>-</v>
      </c>
    </row>
    <row r="174" spans="9:9" x14ac:dyDescent="0.25">
      <c r="I174" s="245" t="str">
        <f t="shared" si="2"/>
        <v>-</v>
      </c>
    </row>
    <row r="175" spans="9:9" x14ac:dyDescent="0.25">
      <c r="I175" s="245" t="str">
        <f t="shared" si="2"/>
        <v>-</v>
      </c>
    </row>
    <row r="176" spans="9:9" x14ac:dyDescent="0.25">
      <c r="I176" s="245" t="str">
        <f t="shared" si="2"/>
        <v>-</v>
      </c>
    </row>
    <row r="177" spans="9:9" x14ac:dyDescent="0.25">
      <c r="I177" s="245" t="str">
        <f t="shared" si="2"/>
        <v>-</v>
      </c>
    </row>
    <row r="178" spans="9:9" x14ac:dyDescent="0.25">
      <c r="I178" s="245" t="str">
        <f t="shared" si="2"/>
        <v>-</v>
      </c>
    </row>
    <row r="179" spans="9:9" x14ac:dyDescent="0.25">
      <c r="I179" s="245" t="str">
        <f t="shared" si="2"/>
        <v>-</v>
      </c>
    </row>
    <row r="180" spans="9:9" x14ac:dyDescent="0.25">
      <c r="I180" s="245" t="str">
        <f t="shared" si="2"/>
        <v>-</v>
      </c>
    </row>
    <row r="181" spans="9:9" x14ac:dyDescent="0.25">
      <c r="I181" s="245" t="str">
        <f t="shared" si="2"/>
        <v>-</v>
      </c>
    </row>
    <row r="182" spans="9:9" x14ac:dyDescent="0.25">
      <c r="I182" s="245" t="str">
        <f t="shared" si="2"/>
        <v>-</v>
      </c>
    </row>
    <row r="183" spans="9:9" x14ac:dyDescent="0.25">
      <c r="I183" s="245" t="str">
        <f t="shared" si="2"/>
        <v>-</v>
      </c>
    </row>
    <row r="184" spans="9:9" x14ac:dyDescent="0.25">
      <c r="I184" s="245" t="str">
        <f t="shared" si="2"/>
        <v>-</v>
      </c>
    </row>
    <row r="185" spans="9:9" x14ac:dyDescent="0.25">
      <c r="I185" s="245" t="str">
        <f t="shared" si="2"/>
        <v>-</v>
      </c>
    </row>
    <row r="186" spans="9:9" x14ac:dyDescent="0.25">
      <c r="I186" s="245" t="str">
        <f t="shared" si="2"/>
        <v>-</v>
      </c>
    </row>
    <row r="187" spans="9:9" x14ac:dyDescent="0.25">
      <c r="I187" s="245" t="str">
        <f t="shared" si="2"/>
        <v>-</v>
      </c>
    </row>
    <row r="188" spans="9:9" x14ac:dyDescent="0.25">
      <c r="I188" s="245" t="str">
        <f t="shared" si="2"/>
        <v>-</v>
      </c>
    </row>
    <row r="189" spans="9:9" x14ac:dyDescent="0.25">
      <c r="I189" s="245" t="str">
        <f t="shared" si="2"/>
        <v>-</v>
      </c>
    </row>
    <row r="190" spans="9:9" x14ac:dyDescent="0.25">
      <c r="I190" s="245" t="str">
        <f t="shared" si="2"/>
        <v>-</v>
      </c>
    </row>
    <row r="191" spans="9:9" x14ac:dyDescent="0.25">
      <c r="I191" s="245" t="str">
        <f t="shared" si="2"/>
        <v>-</v>
      </c>
    </row>
    <row r="192" spans="9:9" x14ac:dyDescent="0.25">
      <c r="I192" s="245" t="str">
        <f t="shared" si="2"/>
        <v>-</v>
      </c>
    </row>
    <row r="193" spans="9:9" x14ac:dyDescent="0.25">
      <c r="I193" s="245" t="str">
        <f t="shared" ref="I193:I256" si="3">A193&amp;"-"&amp;H193</f>
        <v>-</v>
      </c>
    </row>
    <row r="194" spans="9:9" x14ac:dyDescent="0.25">
      <c r="I194" s="245" t="str">
        <f t="shared" si="3"/>
        <v>-</v>
      </c>
    </row>
    <row r="195" spans="9:9" x14ac:dyDescent="0.25">
      <c r="I195" s="245" t="str">
        <f t="shared" si="3"/>
        <v>-</v>
      </c>
    </row>
    <row r="196" spans="9:9" x14ac:dyDescent="0.25">
      <c r="I196" s="245" t="str">
        <f t="shared" si="3"/>
        <v>-</v>
      </c>
    </row>
    <row r="197" spans="9:9" x14ac:dyDescent="0.25">
      <c r="I197" s="245" t="str">
        <f t="shared" si="3"/>
        <v>-</v>
      </c>
    </row>
    <row r="198" spans="9:9" x14ac:dyDescent="0.25">
      <c r="I198" s="245" t="str">
        <f t="shared" si="3"/>
        <v>-</v>
      </c>
    </row>
    <row r="199" spans="9:9" x14ac:dyDescent="0.25">
      <c r="I199" s="245" t="str">
        <f t="shared" si="3"/>
        <v>-</v>
      </c>
    </row>
    <row r="200" spans="9:9" x14ac:dyDescent="0.25">
      <c r="I200" s="245" t="str">
        <f t="shared" si="3"/>
        <v>-</v>
      </c>
    </row>
    <row r="201" spans="9:9" x14ac:dyDescent="0.25">
      <c r="I201" s="245" t="str">
        <f t="shared" si="3"/>
        <v>-</v>
      </c>
    </row>
    <row r="202" spans="9:9" x14ac:dyDescent="0.25">
      <c r="I202" s="245" t="str">
        <f t="shared" si="3"/>
        <v>-</v>
      </c>
    </row>
    <row r="203" spans="9:9" x14ac:dyDescent="0.25">
      <c r="I203" s="245" t="str">
        <f t="shared" si="3"/>
        <v>-</v>
      </c>
    </row>
    <row r="204" spans="9:9" x14ac:dyDescent="0.25">
      <c r="I204" s="245" t="str">
        <f t="shared" si="3"/>
        <v>-</v>
      </c>
    </row>
    <row r="205" spans="9:9" x14ac:dyDescent="0.25">
      <c r="I205" s="245" t="str">
        <f t="shared" si="3"/>
        <v>-</v>
      </c>
    </row>
    <row r="206" spans="9:9" x14ac:dyDescent="0.25">
      <c r="I206" s="245" t="str">
        <f t="shared" si="3"/>
        <v>-</v>
      </c>
    </row>
    <row r="207" spans="9:9" x14ac:dyDescent="0.25">
      <c r="I207" s="245" t="str">
        <f t="shared" si="3"/>
        <v>-</v>
      </c>
    </row>
    <row r="208" spans="9:9" x14ac:dyDescent="0.25">
      <c r="I208" s="245" t="str">
        <f t="shared" si="3"/>
        <v>-</v>
      </c>
    </row>
    <row r="209" spans="9:9" x14ac:dyDescent="0.25">
      <c r="I209" s="245" t="str">
        <f t="shared" si="3"/>
        <v>-</v>
      </c>
    </row>
    <row r="210" spans="9:9" x14ac:dyDescent="0.25">
      <c r="I210" s="245" t="str">
        <f t="shared" si="3"/>
        <v>-</v>
      </c>
    </row>
    <row r="211" spans="9:9" x14ac:dyDescent="0.25">
      <c r="I211" s="245" t="str">
        <f t="shared" si="3"/>
        <v>-</v>
      </c>
    </row>
    <row r="212" spans="9:9" x14ac:dyDescent="0.25">
      <c r="I212" s="245" t="str">
        <f t="shared" si="3"/>
        <v>-</v>
      </c>
    </row>
    <row r="213" spans="9:9" x14ac:dyDescent="0.25">
      <c r="I213" s="245" t="str">
        <f t="shared" si="3"/>
        <v>-</v>
      </c>
    </row>
    <row r="214" spans="9:9" x14ac:dyDescent="0.25">
      <c r="I214" s="245" t="str">
        <f t="shared" si="3"/>
        <v>-</v>
      </c>
    </row>
    <row r="215" spans="9:9" x14ac:dyDescent="0.25">
      <c r="I215" s="245" t="str">
        <f t="shared" si="3"/>
        <v>-</v>
      </c>
    </row>
    <row r="216" spans="9:9" x14ac:dyDescent="0.25">
      <c r="I216" s="245" t="str">
        <f t="shared" si="3"/>
        <v>-</v>
      </c>
    </row>
    <row r="217" spans="9:9" x14ac:dyDescent="0.25">
      <c r="I217" s="245" t="str">
        <f t="shared" si="3"/>
        <v>-</v>
      </c>
    </row>
    <row r="218" spans="9:9" x14ac:dyDescent="0.25">
      <c r="I218" s="245" t="str">
        <f t="shared" si="3"/>
        <v>-</v>
      </c>
    </row>
    <row r="219" spans="9:9" x14ac:dyDescent="0.25">
      <c r="I219" s="245" t="str">
        <f t="shared" si="3"/>
        <v>-</v>
      </c>
    </row>
    <row r="220" spans="9:9" x14ac:dyDescent="0.25">
      <c r="I220" s="245" t="str">
        <f t="shared" si="3"/>
        <v>-</v>
      </c>
    </row>
    <row r="221" spans="9:9" x14ac:dyDescent="0.25">
      <c r="I221" s="245" t="str">
        <f t="shared" si="3"/>
        <v>-</v>
      </c>
    </row>
    <row r="222" spans="9:9" x14ac:dyDescent="0.25">
      <c r="I222" s="245" t="str">
        <f t="shared" si="3"/>
        <v>-</v>
      </c>
    </row>
    <row r="223" spans="9:9" x14ac:dyDescent="0.25">
      <c r="I223" s="245" t="str">
        <f t="shared" si="3"/>
        <v>-</v>
      </c>
    </row>
    <row r="224" spans="9:9" x14ac:dyDescent="0.25">
      <c r="I224" s="245" t="str">
        <f t="shared" si="3"/>
        <v>-</v>
      </c>
    </row>
    <row r="225" spans="9:9" x14ac:dyDescent="0.25">
      <c r="I225" s="245" t="str">
        <f t="shared" si="3"/>
        <v>-</v>
      </c>
    </row>
    <row r="226" spans="9:9" x14ac:dyDescent="0.25">
      <c r="I226" s="245" t="str">
        <f t="shared" si="3"/>
        <v>-</v>
      </c>
    </row>
    <row r="227" spans="9:9" x14ac:dyDescent="0.25">
      <c r="I227" s="245" t="str">
        <f t="shared" si="3"/>
        <v>-</v>
      </c>
    </row>
    <row r="228" spans="9:9" x14ac:dyDescent="0.25">
      <c r="I228" s="245" t="str">
        <f t="shared" si="3"/>
        <v>-</v>
      </c>
    </row>
    <row r="229" spans="9:9" x14ac:dyDescent="0.25">
      <c r="I229" s="245" t="str">
        <f t="shared" si="3"/>
        <v>-</v>
      </c>
    </row>
    <row r="230" spans="9:9" x14ac:dyDescent="0.25">
      <c r="I230" s="245" t="str">
        <f t="shared" si="3"/>
        <v>-</v>
      </c>
    </row>
    <row r="231" spans="9:9" x14ac:dyDescent="0.25">
      <c r="I231" s="245" t="str">
        <f t="shared" si="3"/>
        <v>-</v>
      </c>
    </row>
    <row r="232" spans="9:9" x14ac:dyDescent="0.25">
      <c r="I232" s="245" t="str">
        <f t="shared" si="3"/>
        <v>-</v>
      </c>
    </row>
    <row r="233" spans="9:9" x14ac:dyDescent="0.25">
      <c r="I233" s="245" t="str">
        <f t="shared" si="3"/>
        <v>-</v>
      </c>
    </row>
    <row r="234" spans="9:9" x14ac:dyDescent="0.25">
      <c r="I234" s="245" t="str">
        <f t="shared" si="3"/>
        <v>-</v>
      </c>
    </row>
    <row r="235" spans="9:9" x14ac:dyDescent="0.25">
      <c r="I235" s="245" t="str">
        <f t="shared" si="3"/>
        <v>-</v>
      </c>
    </row>
    <row r="236" spans="9:9" x14ac:dyDescent="0.25">
      <c r="I236" s="245" t="str">
        <f t="shared" si="3"/>
        <v>-</v>
      </c>
    </row>
    <row r="237" spans="9:9" x14ac:dyDescent="0.25">
      <c r="I237" s="245" t="str">
        <f t="shared" si="3"/>
        <v>-</v>
      </c>
    </row>
    <row r="238" spans="9:9" x14ac:dyDescent="0.25">
      <c r="I238" s="245" t="str">
        <f t="shared" si="3"/>
        <v>-</v>
      </c>
    </row>
    <row r="239" spans="9:9" x14ac:dyDescent="0.25">
      <c r="I239" s="245" t="str">
        <f t="shared" si="3"/>
        <v>-</v>
      </c>
    </row>
    <row r="240" spans="9:9" x14ac:dyDescent="0.25">
      <c r="I240" s="245" t="str">
        <f t="shared" si="3"/>
        <v>-</v>
      </c>
    </row>
    <row r="241" spans="9:9" x14ac:dyDescent="0.25">
      <c r="I241" s="245" t="str">
        <f t="shared" si="3"/>
        <v>-</v>
      </c>
    </row>
    <row r="242" spans="9:9" x14ac:dyDescent="0.25">
      <c r="I242" s="245" t="str">
        <f t="shared" si="3"/>
        <v>-</v>
      </c>
    </row>
    <row r="243" spans="9:9" x14ac:dyDescent="0.25">
      <c r="I243" s="245" t="str">
        <f t="shared" si="3"/>
        <v>-</v>
      </c>
    </row>
    <row r="244" spans="9:9" x14ac:dyDescent="0.25">
      <c r="I244" s="245" t="str">
        <f t="shared" si="3"/>
        <v>-</v>
      </c>
    </row>
    <row r="245" spans="9:9" x14ac:dyDescent="0.25">
      <c r="I245" s="245" t="str">
        <f t="shared" si="3"/>
        <v>-</v>
      </c>
    </row>
    <row r="246" spans="9:9" x14ac:dyDescent="0.25">
      <c r="I246" s="245" t="str">
        <f t="shared" si="3"/>
        <v>-</v>
      </c>
    </row>
    <row r="247" spans="9:9" x14ac:dyDescent="0.25">
      <c r="I247" s="245" t="str">
        <f t="shared" si="3"/>
        <v>-</v>
      </c>
    </row>
    <row r="248" spans="9:9" x14ac:dyDescent="0.25">
      <c r="I248" s="245" t="str">
        <f t="shared" si="3"/>
        <v>-</v>
      </c>
    </row>
    <row r="249" spans="9:9" x14ac:dyDescent="0.25">
      <c r="I249" s="245" t="str">
        <f t="shared" si="3"/>
        <v>-</v>
      </c>
    </row>
    <row r="250" spans="9:9" x14ac:dyDescent="0.25">
      <c r="I250" s="245" t="str">
        <f t="shared" si="3"/>
        <v>-</v>
      </c>
    </row>
    <row r="251" spans="9:9" x14ac:dyDescent="0.25">
      <c r="I251" s="245" t="str">
        <f t="shared" si="3"/>
        <v>-</v>
      </c>
    </row>
    <row r="252" spans="9:9" x14ac:dyDescent="0.25">
      <c r="I252" s="245" t="str">
        <f t="shared" si="3"/>
        <v>-</v>
      </c>
    </row>
    <row r="253" spans="9:9" x14ac:dyDescent="0.25">
      <c r="I253" s="245" t="str">
        <f t="shared" si="3"/>
        <v>-</v>
      </c>
    </row>
    <row r="254" spans="9:9" x14ac:dyDescent="0.25">
      <c r="I254" s="245" t="str">
        <f t="shared" si="3"/>
        <v>-</v>
      </c>
    </row>
    <row r="255" spans="9:9" x14ac:dyDescent="0.25">
      <c r="I255" s="245" t="str">
        <f t="shared" si="3"/>
        <v>-</v>
      </c>
    </row>
    <row r="256" spans="9:9" x14ac:dyDescent="0.25">
      <c r="I256" s="245" t="str">
        <f t="shared" si="3"/>
        <v>-</v>
      </c>
    </row>
    <row r="257" spans="9:9" x14ac:dyDescent="0.25">
      <c r="I257" s="245" t="str">
        <f t="shared" ref="I257:I303" si="4">A257&amp;"-"&amp;H257</f>
        <v>-</v>
      </c>
    </row>
    <row r="258" spans="9:9" x14ac:dyDescent="0.25">
      <c r="I258" s="245" t="str">
        <f t="shared" si="4"/>
        <v>-</v>
      </c>
    </row>
    <row r="259" spans="9:9" x14ac:dyDescent="0.25">
      <c r="I259" s="245" t="str">
        <f t="shared" si="4"/>
        <v>-</v>
      </c>
    </row>
    <row r="260" spans="9:9" x14ac:dyDescent="0.25">
      <c r="I260" s="245" t="str">
        <f t="shared" si="4"/>
        <v>-</v>
      </c>
    </row>
    <row r="261" spans="9:9" x14ac:dyDescent="0.25">
      <c r="I261" s="245" t="str">
        <f t="shared" si="4"/>
        <v>-</v>
      </c>
    </row>
    <row r="262" spans="9:9" x14ac:dyDescent="0.25">
      <c r="I262" s="245" t="str">
        <f t="shared" si="4"/>
        <v>-</v>
      </c>
    </row>
    <row r="263" spans="9:9" x14ac:dyDescent="0.25">
      <c r="I263" s="245" t="str">
        <f t="shared" si="4"/>
        <v>-</v>
      </c>
    </row>
    <row r="264" spans="9:9" x14ac:dyDescent="0.25">
      <c r="I264" s="245" t="str">
        <f t="shared" si="4"/>
        <v>-</v>
      </c>
    </row>
    <row r="265" spans="9:9" x14ac:dyDescent="0.25">
      <c r="I265" s="245" t="str">
        <f t="shared" si="4"/>
        <v>-</v>
      </c>
    </row>
    <row r="266" spans="9:9" x14ac:dyDescent="0.25">
      <c r="I266" s="245" t="str">
        <f t="shared" si="4"/>
        <v>-</v>
      </c>
    </row>
    <row r="267" spans="9:9" x14ac:dyDescent="0.25">
      <c r="I267" s="245" t="str">
        <f t="shared" si="4"/>
        <v>-</v>
      </c>
    </row>
    <row r="268" spans="9:9" x14ac:dyDescent="0.25">
      <c r="I268" s="245" t="str">
        <f t="shared" si="4"/>
        <v>-</v>
      </c>
    </row>
    <row r="269" spans="9:9" x14ac:dyDescent="0.25">
      <c r="I269" s="245" t="str">
        <f t="shared" si="4"/>
        <v>-</v>
      </c>
    </row>
    <row r="270" spans="9:9" x14ac:dyDescent="0.25">
      <c r="I270" s="245" t="str">
        <f t="shared" si="4"/>
        <v>-</v>
      </c>
    </row>
    <row r="271" spans="9:9" x14ac:dyDescent="0.25">
      <c r="I271" s="245" t="str">
        <f t="shared" si="4"/>
        <v>-</v>
      </c>
    </row>
    <row r="272" spans="9:9" x14ac:dyDescent="0.25">
      <c r="I272" s="245" t="str">
        <f t="shared" si="4"/>
        <v>-</v>
      </c>
    </row>
    <row r="273" spans="9:9" x14ac:dyDescent="0.25">
      <c r="I273" s="245" t="str">
        <f t="shared" si="4"/>
        <v>-</v>
      </c>
    </row>
    <row r="274" spans="9:9" x14ac:dyDescent="0.25">
      <c r="I274" s="245" t="str">
        <f t="shared" si="4"/>
        <v>-</v>
      </c>
    </row>
    <row r="275" spans="9:9" x14ac:dyDescent="0.25">
      <c r="I275" s="245" t="str">
        <f t="shared" si="4"/>
        <v>-</v>
      </c>
    </row>
    <row r="276" spans="9:9" x14ac:dyDescent="0.25">
      <c r="I276" s="245" t="str">
        <f t="shared" si="4"/>
        <v>-</v>
      </c>
    </row>
    <row r="277" spans="9:9" x14ac:dyDescent="0.25">
      <c r="I277" s="245" t="str">
        <f t="shared" si="4"/>
        <v>-</v>
      </c>
    </row>
    <row r="278" spans="9:9" x14ac:dyDescent="0.25">
      <c r="I278" s="245" t="str">
        <f t="shared" si="4"/>
        <v>-</v>
      </c>
    </row>
    <row r="279" spans="9:9" x14ac:dyDescent="0.25">
      <c r="I279" s="245" t="str">
        <f t="shared" si="4"/>
        <v>-</v>
      </c>
    </row>
    <row r="280" spans="9:9" x14ac:dyDescent="0.25">
      <c r="I280" s="245" t="str">
        <f t="shared" si="4"/>
        <v>-</v>
      </c>
    </row>
    <row r="281" spans="9:9" x14ac:dyDescent="0.25">
      <c r="I281" s="245" t="str">
        <f t="shared" si="4"/>
        <v>-</v>
      </c>
    </row>
    <row r="282" spans="9:9" x14ac:dyDescent="0.25">
      <c r="I282" s="245" t="str">
        <f t="shared" si="4"/>
        <v>-</v>
      </c>
    </row>
    <row r="283" spans="9:9" x14ac:dyDescent="0.25">
      <c r="I283" s="245" t="str">
        <f t="shared" si="4"/>
        <v>-</v>
      </c>
    </row>
    <row r="284" spans="9:9" x14ac:dyDescent="0.25">
      <c r="I284" s="245" t="str">
        <f t="shared" si="4"/>
        <v>-</v>
      </c>
    </row>
    <row r="285" spans="9:9" x14ac:dyDescent="0.25">
      <c r="I285" s="245" t="str">
        <f t="shared" si="4"/>
        <v>-</v>
      </c>
    </row>
    <row r="286" spans="9:9" x14ac:dyDescent="0.25">
      <c r="I286" s="245" t="str">
        <f t="shared" si="4"/>
        <v>-</v>
      </c>
    </row>
    <row r="287" spans="9:9" x14ac:dyDescent="0.25">
      <c r="I287" s="245" t="str">
        <f t="shared" si="4"/>
        <v>-</v>
      </c>
    </row>
    <row r="288" spans="9:9" x14ac:dyDescent="0.25">
      <c r="I288" s="245" t="str">
        <f t="shared" si="4"/>
        <v>-</v>
      </c>
    </row>
    <row r="289" spans="9:9" x14ac:dyDescent="0.25">
      <c r="I289" s="245" t="str">
        <f t="shared" si="4"/>
        <v>-</v>
      </c>
    </row>
    <row r="290" spans="9:9" x14ac:dyDescent="0.25">
      <c r="I290" s="245" t="str">
        <f t="shared" si="4"/>
        <v>-</v>
      </c>
    </row>
    <row r="291" spans="9:9" x14ac:dyDescent="0.25">
      <c r="I291" s="245" t="str">
        <f t="shared" si="4"/>
        <v>-</v>
      </c>
    </row>
    <row r="292" spans="9:9" x14ac:dyDescent="0.25">
      <c r="I292" s="245" t="str">
        <f t="shared" si="4"/>
        <v>-</v>
      </c>
    </row>
    <row r="293" spans="9:9" x14ac:dyDescent="0.25">
      <c r="I293" s="245" t="str">
        <f t="shared" si="4"/>
        <v>-</v>
      </c>
    </row>
    <row r="294" spans="9:9" x14ac:dyDescent="0.25">
      <c r="I294" s="245" t="str">
        <f t="shared" si="4"/>
        <v>-</v>
      </c>
    </row>
    <row r="295" spans="9:9" x14ac:dyDescent="0.25">
      <c r="I295" s="245" t="str">
        <f t="shared" si="4"/>
        <v>-</v>
      </c>
    </row>
    <row r="296" spans="9:9" x14ac:dyDescent="0.25">
      <c r="I296" s="245" t="str">
        <f t="shared" si="4"/>
        <v>-</v>
      </c>
    </row>
    <row r="297" spans="9:9" x14ac:dyDescent="0.25">
      <c r="I297" s="245" t="str">
        <f t="shared" si="4"/>
        <v>-</v>
      </c>
    </row>
    <row r="298" spans="9:9" x14ac:dyDescent="0.25">
      <c r="I298" s="245" t="str">
        <f t="shared" si="4"/>
        <v>-</v>
      </c>
    </row>
    <row r="299" spans="9:9" x14ac:dyDescent="0.25">
      <c r="I299" s="245" t="str">
        <f t="shared" si="4"/>
        <v>-</v>
      </c>
    </row>
    <row r="300" spans="9:9" x14ac:dyDescent="0.25">
      <c r="I300" s="245" t="str">
        <f t="shared" si="4"/>
        <v>-</v>
      </c>
    </row>
    <row r="301" spans="9:9" x14ac:dyDescent="0.25">
      <c r="I301" s="245" t="str">
        <f t="shared" si="4"/>
        <v>-</v>
      </c>
    </row>
    <row r="302" spans="9:9" x14ac:dyDescent="0.25">
      <c r="I302" s="245" t="str">
        <f t="shared" si="4"/>
        <v>-</v>
      </c>
    </row>
    <row r="303" spans="9:9" x14ac:dyDescent="0.25">
      <c r="I303" s="245" t="str">
        <f t="shared" si="4"/>
        <v>-</v>
      </c>
    </row>
  </sheetData>
  <autoFilter ref="A5:I303" xr:uid="{67C9D449-1F27-4CB7-87AA-6BEAB4D69728}"/>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92D050"/>
  </sheetPr>
  <dimension ref="A1:C181"/>
  <sheetViews>
    <sheetView workbookViewId="0"/>
  </sheetViews>
  <sheetFormatPr defaultColWidth="9.140625" defaultRowHeight="12" x14ac:dyDescent="0.2"/>
  <cols>
    <col min="1" max="1" width="7.42578125" style="2" customWidth="1"/>
    <col min="2" max="2" width="54.28515625" style="2" bestFit="1" customWidth="1"/>
    <col min="3" max="3" width="11.28515625" style="4" bestFit="1" customWidth="1"/>
    <col min="4" max="16384" width="9.140625" style="2"/>
  </cols>
  <sheetData>
    <row r="1" spans="1:3" x14ac:dyDescent="0.2">
      <c r="A1" s="2" t="s">
        <v>650</v>
      </c>
    </row>
    <row r="2" spans="1:3" s="3" customFormat="1" ht="24" x14ac:dyDescent="0.25">
      <c r="A2" s="3" t="s">
        <v>245</v>
      </c>
      <c r="B2" s="3" t="s">
        <v>134</v>
      </c>
      <c r="C2" s="3" t="s">
        <v>387</v>
      </c>
    </row>
    <row r="3" spans="1:3" ht="12.75" x14ac:dyDescent="0.2">
      <c r="A3" s="85" t="s">
        <v>136</v>
      </c>
      <c r="B3" s="86" t="s">
        <v>406</v>
      </c>
      <c r="C3" s="85" t="s">
        <v>136</v>
      </c>
    </row>
    <row r="4" spans="1:3" ht="12.75" x14ac:dyDescent="0.2">
      <c r="A4" s="83" t="s">
        <v>83</v>
      </c>
      <c r="B4" s="84" t="s">
        <v>407</v>
      </c>
      <c r="C4" s="85" t="s">
        <v>136</v>
      </c>
    </row>
    <row r="5" spans="1:3" ht="12.75" x14ac:dyDescent="0.2">
      <c r="A5" s="83" t="s">
        <v>84</v>
      </c>
      <c r="B5" s="84" t="s">
        <v>408</v>
      </c>
      <c r="C5" s="85" t="s">
        <v>136</v>
      </c>
    </row>
    <row r="6" spans="1:3" ht="12.75" x14ac:dyDescent="0.2">
      <c r="A6" s="83" t="s">
        <v>85</v>
      </c>
      <c r="B6" s="84" t="s">
        <v>409</v>
      </c>
      <c r="C6" s="85" t="s">
        <v>136</v>
      </c>
    </row>
    <row r="7" spans="1:3" ht="12.75" x14ac:dyDescent="0.2">
      <c r="A7" s="83" t="s">
        <v>86</v>
      </c>
      <c r="B7" s="84" t="s">
        <v>410</v>
      </c>
      <c r="C7" s="85" t="s">
        <v>136</v>
      </c>
    </row>
    <row r="8" spans="1:3" ht="12.75" x14ac:dyDescent="0.2">
      <c r="A8" s="83" t="s">
        <v>87</v>
      </c>
      <c r="B8" s="84" t="s">
        <v>411</v>
      </c>
      <c r="C8" s="85" t="s">
        <v>136</v>
      </c>
    </row>
    <row r="9" spans="1:3" ht="12.75" x14ac:dyDescent="0.2">
      <c r="A9" s="83" t="s">
        <v>88</v>
      </c>
      <c r="B9" s="84" t="s">
        <v>141</v>
      </c>
      <c r="C9" s="85" t="s">
        <v>136</v>
      </c>
    </row>
    <row r="10" spans="1:3" ht="12.75" x14ac:dyDescent="0.2">
      <c r="A10" s="83" t="s">
        <v>56</v>
      </c>
      <c r="B10" s="84" t="s">
        <v>412</v>
      </c>
      <c r="C10" s="85" t="s">
        <v>135</v>
      </c>
    </row>
    <row r="11" spans="1:3" ht="12.75" x14ac:dyDescent="0.2">
      <c r="A11" s="83" t="s">
        <v>89</v>
      </c>
      <c r="B11" s="84" t="s">
        <v>413</v>
      </c>
      <c r="C11" s="85" t="s">
        <v>135</v>
      </c>
    </row>
    <row r="12" spans="1:3" ht="12.75" x14ac:dyDescent="0.2">
      <c r="A12" s="83" t="s">
        <v>90</v>
      </c>
      <c r="B12" s="84" t="s">
        <v>414</v>
      </c>
      <c r="C12" s="85" t="s">
        <v>136</v>
      </c>
    </row>
    <row r="13" spans="1:3" ht="12.75" x14ac:dyDescent="0.2">
      <c r="A13" s="83" t="s">
        <v>54</v>
      </c>
      <c r="B13" s="84" t="s">
        <v>415</v>
      </c>
      <c r="C13" s="85" t="s">
        <v>135</v>
      </c>
    </row>
    <row r="14" spans="1:3" ht="12.75" x14ac:dyDescent="0.2">
      <c r="A14" s="83" t="s">
        <v>91</v>
      </c>
      <c r="B14" s="84" t="s">
        <v>416</v>
      </c>
      <c r="C14" s="85" t="s">
        <v>136</v>
      </c>
    </row>
    <row r="15" spans="1:3" ht="12.75" x14ac:dyDescent="0.2">
      <c r="A15" s="83" t="s">
        <v>92</v>
      </c>
      <c r="B15" s="84" t="s">
        <v>417</v>
      </c>
      <c r="C15" s="85" t="s">
        <v>136</v>
      </c>
    </row>
    <row r="16" spans="1:3" ht="12.75" x14ac:dyDescent="0.2">
      <c r="A16" s="83" t="s">
        <v>93</v>
      </c>
      <c r="B16" s="84" t="s">
        <v>418</v>
      </c>
      <c r="C16" s="85" t="s">
        <v>136</v>
      </c>
    </row>
    <row r="17" spans="1:3" ht="12.75" x14ac:dyDescent="0.2">
      <c r="A17" s="83" t="s">
        <v>380</v>
      </c>
      <c r="B17" s="84" t="s">
        <v>381</v>
      </c>
      <c r="C17" s="85" t="s">
        <v>136</v>
      </c>
    </row>
    <row r="18" spans="1:3" ht="12.75" x14ac:dyDescent="0.2">
      <c r="A18" s="83" t="s">
        <v>46</v>
      </c>
      <c r="B18" s="84" t="s">
        <v>156</v>
      </c>
      <c r="C18" s="85" t="s">
        <v>136</v>
      </c>
    </row>
    <row r="19" spans="1:3" ht="12.75" x14ac:dyDescent="0.2">
      <c r="A19" s="83" t="s">
        <v>94</v>
      </c>
      <c r="B19" s="84" t="s">
        <v>419</v>
      </c>
      <c r="C19" s="85" t="s">
        <v>136</v>
      </c>
    </row>
    <row r="20" spans="1:3" ht="12.75" x14ac:dyDescent="0.2">
      <c r="A20" s="83" t="s">
        <v>95</v>
      </c>
      <c r="B20" s="84" t="s">
        <v>420</v>
      </c>
      <c r="C20" s="85" t="s">
        <v>136</v>
      </c>
    </row>
    <row r="21" spans="1:3" ht="12.75" x14ac:dyDescent="0.2">
      <c r="A21" s="83" t="s">
        <v>96</v>
      </c>
      <c r="B21" s="84" t="s">
        <v>421</v>
      </c>
      <c r="C21" s="85" t="s">
        <v>136</v>
      </c>
    </row>
    <row r="22" spans="1:3" ht="12.75" x14ac:dyDescent="0.2">
      <c r="A22" s="83" t="s">
        <v>97</v>
      </c>
      <c r="B22" s="84" t="s">
        <v>422</v>
      </c>
      <c r="C22" s="85" t="s">
        <v>136</v>
      </c>
    </row>
    <row r="23" spans="1:3" ht="12.75" x14ac:dyDescent="0.2">
      <c r="A23" s="83" t="s">
        <v>423</v>
      </c>
      <c r="B23" s="84" t="s">
        <v>424</v>
      </c>
      <c r="C23" s="85" t="s">
        <v>136</v>
      </c>
    </row>
    <row r="24" spans="1:3" ht="12.75" x14ac:dyDescent="0.2">
      <c r="A24" s="83" t="s">
        <v>397</v>
      </c>
      <c r="B24" s="84" t="s">
        <v>398</v>
      </c>
      <c r="C24" s="85" t="s">
        <v>136</v>
      </c>
    </row>
    <row r="25" spans="1:3" ht="12.75" x14ac:dyDescent="0.2">
      <c r="A25" s="83" t="s">
        <v>98</v>
      </c>
      <c r="B25" s="84" t="s">
        <v>425</v>
      </c>
      <c r="C25" s="85" t="s">
        <v>135</v>
      </c>
    </row>
    <row r="26" spans="1:3" ht="12.75" x14ac:dyDescent="0.2">
      <c r="A26" s="83" t="s">
        <v>99</v>
      </c>
      <c r="B26" s="84" t="s">
        <v>426</v>
      </c>
      <c r="C26" s="85" t="s">
        <v>135</v>
      </c>
    </row>
    <row r="27" spans="1:3" ht="12.75" x14ac:dyDescent="0.2">
      <c r="A27" s="83" t="s">
        <v>100</v>
      </c>
      <c r="B27" s="84" t="s">
        <v>427</v>
      </c>
      <c r="C27" s="85" t="s">
        <v>135</v>
      </c>
    </row>
    <row r="28" spans="1:3" ht="12.75" x14ac:dyDescent="0.2">
      <c r="A28" s="83" t="s">
        <v>41</v>
      </c>
      <c r="B28" s="84" t="s">
        <v>428</v>
      </c>
      <c r="C28" s="85" t="s">
        <v>136</v>
      </c>
    </row>
    <row r="29" spans="1:3" ht="12.75" x14ac:dyDescent="0.2">
      <c r="A29" s="83" t="s">
        <v>429</v>
      </c>
      <c r="B29" s="84" t="s">
        <v>430</v>
      </c>
      <c r="C29" s="85" t="s">
        <v>136</v>
      </c>
    </row>
    <row r="30" spans="1:3" ht="12.75" x14ac:dyDescent="0.2">
      <c r="A30" s="83" t="s">
        <v>431</v>
      </c>
      <c r="B30" s="84" t="s">
        <v>432</v>
      </c>
      <c r="C30" s="85" t="s">
        <v>136</v>
      </c>
    </row>
    <row r="31" spans="1:3" ht="12.75" x14ac:dyDescent="0.2">
      <c r="A31" s="83" t="s">
        <v>52</v>
      </c>
      <c r="B31" s="84" t="s">
        <v>142</v>
      </c>
      <c r="C31" s="85" t="s">
        <v>136</v>
      </c>
    </row>
    <row r="32" spans="1:3" ht="12.75" x14ac:dyDescent="0.2">
      <c r="A32" s="83" t="s">
        <v>61</v>
      </c>
      <c r="B32" s="84" t="s">
        <v>433</v>
      </c>
      <c r="C32" s="85" t="s">
        <v>136</v>
      </c>
    </row>
    <row r="33" spans="1:3" ht="12.75" x14ac:dyDescent="0.2">
      <c r="A33" s="83" t="s">
        <v>65</v>
      </c>
      <c r="B33" s="84" t="s">
        <v>143</v>
      </c>
      <c r="C33" s="85" t="s">
        <v>136</v>
      </c>
    </row>
    <row r="34" spans="1:3" ht="12.75" x14ac:dyDescent="0.2">
      <c r="A34" s="83" t="s">
        <v>434</v>
      </c>
      <c r="B34" s="84" t="s">
        <v>435</v>
      </c>
      <c r="C34" s="85" t="s">
        <v>136</v>
      </c>
    </row>
    <row r="35" spans="1:3" ht="12.75" x14ac:dyDescent="0.2">
      <c r="A35" s="83" t="s">
        <v>436</v>
      </c>
      <c r="B35" s="84" t="s">
        <v>437</v>
      </c>
      <c r="C35" s="85" t="s">
        <v>136</v>
      </c>
    </row>
    <row r="36" spans="1:3" ht="12.75" x14ac:dyDescent="0.2">
      <c r="A36" s="83" t="s">
        <v>101</v>
      </c>
      <c r="B36" s="84" t="s">
        <v>438</v>
      </c>
      <c r="C36" s="85" t="s">
        <v>136</v>
      </c>
    </row>
    <row r="37" spans="1:3" ht="12.75" x14ac:dyDescent="0.2">
      <c r="A37" s="83" t="s">
        <v>439</v>
      </c>
      <c r="B37" s="84" t="s">
        <v>648</v>
      </c>
      <c r="C37" s="85" t="s">
        <v>136</v>
      </c>
    </row>
    <row r="38" spans="1:3" ht="12.75" x14ac:dyDescent="0.2">
      <c r="A38" s="83" t="s">
        <v>440</v>
      </c>
      <c r="B38" s="84" t="s">
        <v>441</v>
      </c>
      <c r="C38" s="85" t="s">
        <v>136</v>
      </c>
    </row>
    <row r="39" spans="1:3" ht="12.75" x14ac:dyDescent="0.2">
      <c r="A39" s="83" t="s">
        <v>442</v>
      </c>
      <c r="B39" s="84" t="s">
        <v>649</v>
      </c>
      <c r="C39" s="85" t="s">
        <v>136</v>
      </c>
    </row>
    <row r="40" spans="1:3" ht="12.75" x14ac:dyDescent="0.2">
      <c r="A40" s="83" t="s">
        <v>443</v>
      </c>
      <c r="B40" s="84" t="s">
        <v>444</v>
      </c>
      <c r="C40" s="85" t="s">
        <v>136</v>
      </c>
    </row>
    <row r="41" spans="1:3" ht="12.75" x14ac:dyDescent="0.2">
      <c r="A41" s="83" t="s">
        <v>445</v>
      </c>
      <c r="B41" s="84" t="s">
        <v>446</v>
      </c>
      <c r="C41" s="85" t="s">
        <v>136</v>
      </c>
    </row>
    <row r="42" spans="1:3" ht="12.75" x14ac:dyDescent="0.2">
      <c r="A42" s="83" t="s">
        <v>137</v>
      </c>
      <c r="B42" s="84" t="s">
        <v>447</v>
      </c>
      <c r="C42" s="85" t="s">
        <v>137</v>
      </c>
    </row>
    <row r="43" spans="1:3" ht="12.75" x14ac:dyDescent="0.2">
      <c r="A43" s="83" t="s">
        <v>448</v>
      </c>
      <c r="B43" s="84" t="s">
        <v>449</v>
      </c>
      <c r="C43" s="85" t="s">
        <v>137</v>
      </c>
    </row>
    <row r="44" spans="1:3" ht="12.75" x14ac:dyDescent="0.2">
      <c r="A44" s="83" t="s">
        <v>450</v>
      </c>
      <c r="B44" s="84" t="s">
        <v>451</v>
      </c>
      <c r="C44" s="85" t="s">
        <v>137</v>
      </c>
    </row>
    <row r="45" spans="1:3" ht="12.75" x14ac:dyDescent="0.2">
      <c r="A45" s="83" t="s">
        <v>102</v>
      </c>
      <c r="B45" s="84" t="s">
        <v>452</v>
      </c>
      <c r="C45" s="85" t="s">
        <v>137</v>
      </c>
    </row>
    <row r="46" spans="1:3" ht="12.75" x14ac:dyDescent="0.2">
      <c r="A46" s="83" t="s">
        <v>103</v>
      </c>
      <c r="B46" s="84" t="s">
        <v>453</v>
      </c>
      <c r="C46" s="85" t="s">
        <v>137</v>
      </c>
    </row>
    <row r="47" spans="1:3" ht="12.75" x14ac:dyDescent="0.2">
      <c r="A47" s="83" t="s">
        <v>454</v>
      </c>
      <c r="B47" s="84" t="s">
        <v>455</v>
      </c>
      <c r="C47" s="85" t="s">
        <v>137</v>
      </c>
    </row>
    <row r="48" spans="1:3" ht="12.75" x14ac:dyDescent="0.2">
      <c r="A48" s="83" t="s">
        <v>456</v>
      </c>
      <c r="B48" s="84" t="s">
        <v>457</v>
      </c>
      <c r="C48" s="85" t="s">
        <v>137</v>
      </c>
    </row>
    <row r="49" spans="1:3" ht="12.75" x14ac:dyDescent="0.2">
      <c r="A49" s="83" t="s">
        <v>458</v>
      </c>
      <c r="B49" s="84" t="s">
        <v>459</v>
      </c>
      <c r="C49" s="85" t="s">
        <v>137</v>
      </c>
    </row>
    <row r="50" spans="1:3" ht="12.75" x14ac:dyDescent="0.2">
      <c r="A50" s="83" t="s">
        <v>460</v>
      </c>
      <c r="B50" s="84" t="s">
        <v>461</v>
      </c>
      <c r="C50" s="85" t="s">
        <v>137</v>
      </c>
    </row>
    <row r="51" spans="1:3" ht="12.75" x14ac:dyDescent="0.2">
      <c r="A51" s="83" t="s">
        <v>462</v>
      </c>
      <c r="B51" s="84" t="s">
        <v>463</v>
      </c>
      <c r="C51" s="85" t="s">
        <v>137</v>
      </c>
    </row>
    <row r="52" spans="1:3" ht="12.75" x14ac:dyDescent="0.2">
      <c r="A52" s="83" t="s">
        <v>464</v>
      </c>
      <c r="B52" s="84" t="s">
        <v>465</v>
      </c>
      <c r="C52" s="85" t="s">
        <v>137</v>
      </c>
    </row>
    <row r="53" spans="1:3" ht="12.75" x14ac:dyDescent="0.2">
      <c r="A53" s="83" t="s">
        <v>466</v>
      </c>
      <c r="B53" s="84" t="s">
        <v>467</v>
      </c>
      <c r="C53" s="85" t="s">
        <v>137</v>
      </c>
    </row>
    <row r="54" spans="1:3" ht="12.75" x14ac:dyDescent="0.2">
      <c r="A54" s="83" t="s">
        <v>468</v>
      </c>
      <c r="B54" s="84" t="s">
        <v>469</v>
      </c>
      <c r="C54" s="85" t="s">
        <v>137</v>
      </c>
    </row>
    <row r="55" spans="1:3" ht="12.75" x14ac:dyDescent="0.2">
      <c r="A55" s="83" t="s">
        <v>470</v>
      </c>
      <c r="B55" s="84" t="s">
        <v>471</v>
      </c>
      <c r="C55" s="85" t="s">
        <v>137</v>
      </c>
    </row>
    <row r="56" spans="1:3" ht="12.75" x14ac:dyDescent="0.2">
      <c r="A56" s="83" t="s">
        <v>472</v>
      </c>
      <c r="B56" s="84" t="s">
        <v>473</v>
      </c>
      <c r="C56" s="85" t="s">
        <v>137</v>
      </c>
    </row>
    <row r="57" spans="1:3" ht="12.75" x14ac:dyDescent="0.2">
      <c r="A57" s="83" t="s">
        <v>474</v>
      </c>
      <c r="B57" s="84" t="s">
        <v>475</v>
      </c>
      <c r="C57" s="85" t="s">
        <v>137</v>
      </c>
    </row>
    <row r="58" spans="1:3" ht="12.75" x14ac:dyDescent="0.2">
      <c r="A58" s="83" t="s">
        <v>476</v>
      </c>
      <c r="B58" s="84" t="s">
        <v>477</v>
      </c>
      <c r="C58" s="85" t="s">
        <v>137</v>
      </c>
    </row>
    <row r="59" spans="1:3" ht="12.75" x14ac:dyDescent="0.2">
      <c r="A59" s="83" t="s">
        <v>478</v>
      </c>
      <c r="B59" s="84" t="s">
        <v>479</v>
      </c>
      <c r="C59" s="85" t="s">
        <v>137</v>
      </c>
    </row>
    <row r="60" spans="1:3" ht="12.75" x14ac:dyDescent="0.2">
      <c r="A60" s="83" t="s">
        <v>480</v>
      </c>
      <c r="B60" s="84" t="s">
        <v>481</v>
      </c>
      <c r="C60" s="85" t="s">
        <v>137</v>
      </c>
    </row>
    <row r="61" spans="1:3" ht="12.75" x14ac:dyDescent="0.2">
      <c r="A61" s="83" t="s">
        <v>482</v>
      </c>
      <c r="B61" s="84" t="s">
        <v>483</v>
      </c>
      <c r="C61" s="85" t="s">
        <v>137</v>
      </c>
    </row>
    <row r="62" spans="1:3" ht="12.75" x14ac:dyDescent="0.2">
      <c r="A62" s="83" t="s">
        <v>484</v>
      </c>
      <c r="B62" s="84" t="s">
        <v>485</v>
      </c>
      <c r="C62" s="85" t="s">
        <v>137</v>
      </c>
    </row>
    <row r="63" spans="1:3" ht="12.75" x14ac:dyDescent="0.2">
      <c r="A63" s="83" t="s">
        <v>486</v>
      </c>
      <c r="B63" s="84" t="s">
        <v>487</v>
      </c>
      <c r="C63" s="85" t="s">
        <v>137</v>
      </c>
    </row>
    <row r="64" spans="1:3" ht="12.75" x14ac:dyDescent="0.2">
      <c r="A64" s="83" t="s">
        <v>488</v>
      </c>
      <c r="B64" s="84" t="s">
        <v>489</v>
      </c>
      <c r="C64" s="85" t="s">
        <v>137</v>
      </c>
    </row>
    <row r="65" spans="1:3" ht="12.75" x14ac:dyDescent="0.2">
      <c r="A65" s="83" t="s">
        <v>490</v>
      </c>
      <c r="B65" s="84" t="s">
        <v>491</v>
      </c>
      <c r="C65" s="85" t="s">
        <v>137</v>
      </c>
    </row>
    <row r="66" spans="1:3" ht="12.75" x14ac:dyDescent="0.2">
      <c r="A66" s="83" t="s">
        <v>492</v>
      </c>
      <c r="B66" s="84" t="s">
        <v>493</v>
      </c>
      <c r="C66" s="85" t="s">
        <v>137</v>
      </c>
    </row>
    <row r="67" spans="1:3" ht="12.75" x14ac:dyDescent="0.2">
      <c r="A67" s="83" t="s">
        <v>494</v>
      </c>
      <c r="B67" s="84" t="s">
        <v>495</v>
      </c>
      <c r="C67" s="85" t="s">
        <v>137</v>
      </c>
    </row>
    <row r="68" spans="1:3" ht="12.75" x14ac:dyDescent="0.2">
      <c r="A68" s="83" t="s">
        <v>496</v>
      </c>
      <c r="B68" s="84" t="s">
        <v>497</v>
      </c>
      <c r="C68" s="85" t="s">
        <v>137</v>
      </c>
    </row>
    <row r="69" spans="1:3" ht="12.75" x14ac:dyDescent="0.2">
      <c r="A69" s="83" t="s">
        <v>498</v>
      </c>
      <c r="B69" s="84" t="s">
        <v>499</v>
      </c>
      <c r="C69" s="85" t="s">
        <v>137</v>
      </c>
    </row>
    <row r="70" spans="1:3" ht="12.75" x14ac:dyDescent="0.2">
      <c r="A70" s="83" t="s">
        <v>500</v>
      </c>
      <c r="B70" s="84" t="s">
        <v>501</v>
      </c>
      <c r="C70" s="85" t="s">
        <v>137</v>
      </c>
    </row>
    <row r="71" spans="1:3" ht="12.75" x14ac:dyDescent="0.2">
      <c r="A71" s="83" t="s">
        <v>502</v>
      </c>
      <c r="B71" s="84" t="s">
        <v>503</v>
      </c>
      <c r="C71" s="85" t="s">
        <v>137</v>
      </c>
    </row>
    <row r="72" spans="1:3" ht="12.75" x14ac:dyDescent="0.2">
      <c r="A72" s="83" t="s">
        <v>104</v>
      </c>
      <c r="B72" s="84" t="s">
        <v>504</v>
      </c>
      <c r="C72" s="85" t="s">
        <v>137</v>
      </c>
    </row>
    <row r="73" spans="1:3" ht="12.75" x14ac:dyDescent="0.2">
      <c r="A73" s="83" t="s">
        <v>505</v>
      </c>
      <c r="B73" s="84" t="s">
        <v>506</v>
      </c>
      <c r="C73" s="85" t="s">
        <v>137</v>
      </c>
    </row>
    <row r="74" spans="1:3" ht="12.75" x14ac:dyDescent="0.2">
      <c r="A74" s="83" t="s">
        <v>105</v>
      </c>
      <c r="B74" s="84" t="s">
        <v>507</v>
      </c>
      <c r="C74" s="85" t="s">
        <v>137</v>
      </c>
    </row>
    <row r="75" spans="1:3" ht="12.75" x14ac:dyDescent="0.2">
      <c r="A75" s="83" t="s">
        <v>388</v>
      </c>
      <c r="B75" s="84" t="s">
        <v>389</v>
      </c>
      <c r="C75" s="85" t="s">
        <v>137</v>
      </c>
    </row>
    <row r="76" spans="1:3" ht="12.75" x14ac:dyDescent="0.2">
      <c r="A76" s="83" t="s">
        <v>390</v>
      </c>
      <c r="B76" s="84" t="s">
        <v>391</v>
      </c>
      <c r="C76" s="85" t="s">
        <v>137</v>
      </c>
    </row>
    <row r="77" spans="1:3" ht="12.75" x14ac:dyDescent="0.2">
      <c r="A77" s="83" t="s">
        <v>508</v>
      </c>
      <c r="B77" s="84" t="s">
        <v>509</v>
      </c>
      <c r="C77" s="85" t="s">
        <v>137</v>
      </c>
    </row>
    <row r="78" spans="1:3" ht="12.75" x14ac:dyDescent="0.2">
      <c r="A78" s="83" t="s">
        <v>51</v>
      </c>
      <c r="B78" s="84" t="s">
        <v>510</v>
      </c>
      <c r="C78" s="85" t="s">
        <v>137</v>
      </c>
    </row>
    <row r="79" spans="1:3" ht="12.75" x14ac:dyDescent="0.2">
      <c r="A79" s="83" t="s">
        <v>106</v>
      </c>
      <c r="B79" s="84" t="s">
        <v>511</v>
      </c>
      <c r="C79" s="85" t="s">
        <v>137</v>
      </c>
    </row>
    <row r="80" spans="1:3" ht="12.75" x14ac:dyDescent="0.2">
      <c r="A80" s="83" t="s">
        <v>66</v>
      </c>
      <c r="B80" s="84" t="s">
        <v>144</v>
      </c>
      <c r="C80" s="85" t="s">
        <v>137</v>
      </c>
    </row>
    <row r="81" spans="1:3" ht="12.75" x14ac:dyDescent="0.2">
      <c r="A81" s="83" t="s">
        <v>45</v>
      </c>
      <c r="B81" s="84" t="s">
        <v>512</v>
      </c>
      <c r="C81" s="85" t="s">
        <v>137</v>
      </c>
    </row>
    <row r="82" spans="1:3" ht="12.75" x14ac:dyDescent="0.2">
      <c r="A82" s="83" t="s">
        <v>43</v>
      </c>
      <c r="B82" s="84" t="s">
        <v>513</v>
      </c>
      <c r="C82" s="85" t="s">
        <v>137</v>
      </c>
    </row>
    <row r="83" spans="1:3" ht="12.75" x14ac:dyDescent="0.2">
      <c r="A83" s="83" t="s">
        <v>107</v>
      </c>
      <c r="B83" s="84" t="s">
        <v>145</v>
      </c>
      <c r="C83" s="85" t="s">
        <v>137</v>
      </c>
    </row>
    <row r="84" spans="1:3" ht="12.75" x14ac:dyDescent="0.2">
      <c r="A84" s="83" t="s">
        <v>108</v>
      </c>
      <c r="B84" s="84" t="s">
        <v>146</v>
      </c>
      <c r="C84" s="85" t="s">
        <v>137</v>
      </c>
    </row>
    <row r="85" spans="1:3" ht="12.75" x14ac:dyDescent="0.2">
      <c r="A85" s="83" t="s">
        <v>109</v>
      </c>
      <c r="B85" s="84" t="s">
        <v>147</v>
      </c>
      <c r="C85" s="85" t="s">
        <v>137</v>
      </c>
    </row>
    <row r="86" spans="1:3" ht="12.75" x14ac:dyDescent="0.2">
      <c r="A86" s="83" t="s">
        <v>110</v>
      </c>
      <c r="B86" s="84" t="s">
        <v>148</v>
      </c>
      <c r="C86" s="85" t="s">
        <v>137</v>
      </c>
    </row>
    <row r="87" spans="1:3" ht="12.75" x14ac:dyDescent="0.2">
      <c r="A87" s="83" t="s">
        <v>76</v>
      </c>
      <c r="B87" s="84" t="s">
        <v>514</v>
      </c>
      <c r="C87" s="85" t="s">
        <v>76</v>
      </c>
    </row>
    <row r="88" spans="1:3" ht="12.75" x14ac:dyDescent="0.2">
      <c r="A88" s="83" t="s">
        <v>30</v>
      </c>
      <c r="B88" s="84" t="s">
        <v>515</v>
      </c>
      <c r="C88" s="85" t="s">
        <v>76</v>
      </c>
    </row>
    <row r="89" spans="1:3" ht="12.75" x14ac:dyDescent="0.2">
      <c r="A89" s="83" t="s">
        <v>111</v>
      </c>
      <c r="B89" s="84" t="s">
        <v>516</v>
      </c>
      <c r="C89" s="85" t="s">
        <v>76</v>
      </c>
    </row>
    <row r="90" spans="1:3" ht="12.75" x14ac:dyDescent="0.2">
      <c r="A90" s="83" t="s">
        <v>517</v>
      </c>
      <c r="B90" s="84" t="s">
        <v>518</v>
      </c>
      <c r="C90" s="85" t="s">
        <v>76</v>
      </c>
    </row>
    <row r="91" spans="1:3" ht="12.75" x14ac:dyDescent="0.2">
      <c r="A91" s="83" t="s">
        <v>112</v>
      </c>
      <c r="B91" s="84" t="s">
        <v>519</v>
      </c>
      <c r="C91" s="85" t="s">
        <v>76</v>
      </c>
    </row>
    <row r="92" spans="1:3" ht="12.75" x14ac:dyDescent="0.2">
      <c r="A92" s="83" t="s">
        <v>113</v>
      </c>
      <c r="B92" s="84" t="s">
        <v>520</v>
      </c>
      <c r="C92" s="85" t="s">
        <v>76</v>
      </c>
    </row>
    <row r="93" spans="1:3" ht="12.75" x14ac:dyDescent="0.2">
      <c r="A93" s="83" t="s">
        <v>114</v>
      </c>
      <c r="B93" s="84" t="s">
        <v>521</v>
      </c>
      <c r="C93" s="85" t="s">
        <v>76</v>
      </c>
    </row>
    <row r="94" spans="1:3" ht="12.75" x14ac:dyDescent="0.2">
      <c r="A94" s="83" t="s">
        <v>48</v>
      </c>
      <c r="B94" s="84" t="s">
        <v>157</v>
      </c>
      <c r="C94" s="85" t="s">
        <v>135</v>
      </c>
    </row>
    <row r="95" spans="1:3" ht="12.75" x14ac:dyDescent="0.2">
      <c r="A95" s="83" t="s">
        <v>522</v>
      </c>
      <c r="B95" s="84" t="s">
        <v>523</v>
      </c>
      <c r="C95" s="85" t="s">
        <v>135</v>
      </c>
    </row>
    <row r="96" spans="1:3" ht="12.75" x14ac:dyDescent="0.2">
      <c r="A96" s="83" t="s">
        <v>138</v>
      </c>
      <c r="B96" s="84" t="s">
        <v>524</v>
      </c>
      <c r="C96" s="85" t="s">
        <v>138</v>
      </c>
    </row>
    <row r="97" spans="1:3" ht="12.75" x14ac:dyDescent="0.2">
      <c r="A97" s="83" t="s">
        <v>63</v>
      </c>
      <c r="B97" s="84" t="s">
        <v>525</v>
      </c>
      <c r="C97" s="85" t="s">
        <v>138</v>
      </c>
    </row>
    <row r="98" spans="1:3" ht="12.75" x14ac:dyDescent="0.2">
      <c r="A98" s="83" t="s">
        <v>254</v>
      </c>
      <c r="B98" s="84" t="s">
        <v>526</v>
      </c>
      <c r="C98" s="85" t="s">
        <v>138</v>
      </c>
    </row>
    <row r="99" spans="1:3" ht="12.75" x14ac:dyDescent="0.2">
      <c r="A99" s="83" t="s">
        <v>255</v>
      </c>
      <c r="B99" s="87" t="s">
        <v>527</v>
      </c>
      <c r="C99" s="85" t="s">
        <v>138</v>
      </c>
    </row>
    <row r="100" spans="1:3" ht="12.75" x14ac:dyDescent="0.2">
      <c r="A100" s="83" t="s">
        <v>115</v>
      </c>
      <c r="B100" s="84" t="s">
        <v>149</v>
      </c>
      <c r="C100" s="85" t="s">
        <v>137</v>
      </c>
    </row>
    <row r="101" spans="1:3" ht="12.75" x14ac:dyDescent="0.2">
      <c r="A101" s="83" t="s">
        <v>116</v>
      </c>
      <c r="B101" s="84" t="s">
        <v>528</v>
      </c>
      <c r="C101" s="85" t="s">
        <v>138</v>
      </c>
    </row>
    <row r="102" spans="1:3" ht="12.75" x14ac:dyDescent="0.2">
      <c r="A102" s="83" t="s">
        <v>529</v>
      </c>
      <c r="B102" s="84" t="s">
        <v>530</v>
      </c>
      <c r="C102" s="85" t="s">
        <v>138</v>
      </c>
    </row>
    <row r="103" spans="1:3" ht="12.75" x14ac:dyDescent="0.2">
      <c r="A103" s="83" t="s">
        <v>117</v>
      </c>
      <c r="B103" s="84" t="s">
        <v>531</v>
      </c>
      <c r="C103" s="85" t="s">
        <v>138</v>
      </c>
    </row>
    <row r="104" spans="1:3" ht="12.75" x14ac:dyDescent="0.2">
      <c r="A104" s="83" t="s">
        <v>118</v>
      </c>
      <c r="B104" s="84" t="s">
        <v>532</v>
      </c>
      <c r="C104" s="85" t="s">
        <v>138</v>
      </c>
    </row>
    <row r="105" spans="1:3" ht="12.75" x14ac:dyDescent="0.2">
      <c r="A105" s="83" t="s">
        <v>135</v>
      </c>
      <c r="B105" s="84" t="s">
        <v>533</v>
      </c>
      <c r="C105" s="85" t="s">
        <v>135</v>
      </c>
    </row>
    <row r="106" spans="1:3" ht="12.75" x14ac:dyDescent="0.2">
      <c r="A106" s="83" t="s">
        <v>44</v>
      </c>
      <c r="B106" s="84" t="s">
        <v>534</v>
      </c>
      <c r="C106" s="85" t="s">
        <v>135</v>
      </c>
    </row>
    <row r="107" spans="1:3" ht="12.75" x14ac:dyDescent="0.2">
      <c r="A107" s="83" t="s">
        <v>119</v>
      </c>
      <c r="B107" s="84" t="s">
        <v>535</v>
      </c>
      <c r="C107" s="85" t="s">
        <v>135</v>
      </c>
    </row>
    <row r="108" spans="1:3" ht="12.75" x14ac:dyDescent="0.2">
      <c r="A108" s="83" t="s">
        <v>49</v>
      </c>
      <c r="B108" s="84" t="s">
        <v>536</v>
      </c>
      <c r="C108" s="85" t="s">
        <v>135</v>
      </c>
    </row>
    <row r="109" spans="1:3" ht="12.75" x14ac:dyDescent="0.2">
      <c r="A109" s="83" t="s">
        <v>57</v>
      </c>
      <c r="B109" s="84" t="s">
        <v>537</v>
      </c>
      <c r="C109" s="85" t="s">
        <v>135</v>
      </c>
    </row>
    <row r="110" spans="1:3" ht="12.75" x14ac:dyDescent="0.2">
      <c r="A110" s="83" t="s">
        <v>139</v>
      </c>
      <c r="B110" s="84" t="s">
        <v>538</v>
      </c>
      <c r="C110" s="85" t="s">
        <v>139</v>
      </c>
    </row>
    <row r="111" spans="1:3" ht="12.75" x14ac:dyDescent="0.2">
      <c r="A111" s="83" t="s">
        <v>53</v>
      </c>
      <c r="B111" s="84" t="s">
        <v>150</v>
      </c>
      <c r="C111" s="85" t="s">
        <v>139</v>
      </c>
    </row>
    <row r="112" spans="1:3" ht="12.75" x14ac:dyDescent="0.2">
      <c r="A112" s="83" t="s">
        <v>42</v>
      </c>
      <c r="B112" s="84" t="s">
        <v>539</v>
      </c>
      <c r="C112" s="85" t="s">
        <v>139</v>
      </c>
    </row>
    <row r="113" spans="1:3" ht="12.75" x14ac:dyDescent="0.2">
      <c r="A113" s="83" t="s">
        <v>540</v>
      </c>
      <c r="B113" s="84" t="s">
        <v>541</v>
      </c>
      <c r="C113" s="85" t="s">
        <v>137</v>
      </c>
    </row>
    <row r="114" spans="1:3" ht="12.75" x14ac:dyDescent="0.2">
      <c r="A114" s="83" t="s">
        <v>542</v>
      </c>
      <c r="B114" s="84" t="s">
        <v>543</v>
      </c>
      <c r="C114" s="85" t="s">
        <v>137</v>
      </c>
    </row>
    <row r="115" spans="1:3" ht="12.75" x14ac:dyDescent="0.2">
      <c r="A115" s="83" t="s">
        <v>50</v>
      </c>
      <c r="B115" s="84" t="s">
        <v>544</v>
      </c>
      <c r="C115" s="85" t="s">
        <v>139</v>
      </c>
    </row>
    <row r="116" spans="1:3" ht="12.75" x14ac:dyDescent="0.2">
      <c r="A116" s="83" t="s">
        <v>120</v>
      </c>
      <c r="B116" s="84" t="s">
        <v>151</v>
      </c>
      <c r="C116" s="85" t="s">
        <v>139</v>
      </c>
    </row>
    <row r="117" spans="1:3" ht="12.75" x14ac:dyDescent="0.2">
      <c r="A117" s="83" t="s">
        <v>60</v>
      </c>
      <c r="B117" s="84" t="s">
        <v>545</v>
      </c>
      <c r="C117" s="85" t="s">
        <v>139</v>
      </c>
    </row>
    <row r="118" spans="1:3" ht="12.75" x14ac:dyDescent="0.2">
      <c r="A118" s="83" t="s">
        <v>121</v>
      </c>
      <c r="B118" s="84" t="s">
        <v>158</v>
      </c>
      <c r="C118" s="85" t="s">
        <v>139</v>
      </c>
    </row>
    <row r="119" spans="1:3" ht="12.75" x14ac:dyDescent="0.2">
      <c r="A119" s="83" t="s">
        <v>546</v>
      </c>
      <c r="B119" s="84" t="s">
        <v>547</v>
      </c>
      <c r="C119" s="85" t="s">
        <v>139</v>
      </c>
    </row>
    <row r="120" spans="1:3" ht="12.75" x14ac:dyDescent="0.2">
      <c r="A120" s="83" t="s">
        <v>548</v>
      </c>
      <c r="B120" s="84" t="s">
        <v>549</v>
      </c>
      <c r="C120" s="85" t="s">
        <v>139</v>
      </c>
    </row>
    <row r="121" spans="1:3" ht="12.75" x14ac:dyDescent="0.2">
      <c r="A121" s="83" t="s">
        <v>550</v>
      </c>
      <c r="B121" s="84" t="s">
        <v>551</v>
      </c>
      <c r="C121" s="85" t="s">
        <v>139</v>
      </c>
    </row>
    <row r="122" spans="1:3" ht="12.75" x14ac:dyDescent="0.2">
      <c r="A122" s="83" t="s">
        <v>552</v>
      </c>
      <c r="B122" s="84" t="s">
        <v>553</v>
      </c>
      <c r="C122" s="85" t="s">
        <v>139</v>
      </c>
    </row>
    <row r="123" spans="1:3" ht="12.75" x14ac:dyDescent="0.2">
      <c r="A123" s="83" t="s">
        <v>122</v>
      </c>
      <c r="B123" s="84" t="s">
        <v>554</v>
      </c>
      <c r="C123" s="85" t="s">
        <v>139</v>
      </c>
    </row>
    <row r="124" spans="1:3" ht="12.75" x14ac:dyDescent="0.2">
      <c r="A124" s="83" t="s">
        <v>123</v>
      </c>
      <c r="B124" s="84" t="s">
        <v>555</v>
      </c>
      <c r="C124" s="85" t="s">
        <v>139</v>
      </c>
    </row>
    <row r="125" spans="1:3" ht="12.75" x14ac:dyDescent="0.2">
      <c r="A125" s="83" t="s">
        <v>556</v>
      </c>
      <c r="B125" s="84" t="s">
        <v>557</v>
      </c>
      <c r="C125" s="85" t="s">
        <v>139</v>
      </c>
    </row>
    <row r="126" spans="1:3" ht="12.75" x14ac:dyDescent="0.2">
      <c r="A126" s="83" t="s">
        <v>124</v>
      </c>
      <c r="B126" s="84" t="s">
        <v>152</v>
      </c>
      <c r="C126" s="85" t="s">
        <v>136</v>
      </c>
    </row>
    <row r="127" spans="1:3" ht="12.75" x14ac:dyDescent="0.2">
      <c r="A127" s="83" t="s">
        <v>58</v>
      </c>
      <c r="B127" s="84" t="s">
        <v>558</v>
      </c>
      <c r="C127" s="85" t="s">
        <v>136</v>
      </c>
    </row>
    <row r="128" spans="1:3" ht="12.75" x14ac:dyDescent="0.2">
      <c r="A128" s="83" t="s">
        <v>125</v>
      </c>
      <c r="B128" s="84" t="s">
        <v>559</v>
      </c>
      <c r="C128" s="85" t="s">
        <v>136</v>
      </c>
    </row>
    <row r="129" spans="1:3" ht="12.75" x14ac:dyDescent="0.2">
      <c r="A129" s="83" t="s">
        <v>560</v>
      </c>
      <c r="B129" s="84" t="s">
        <v>561</v>
      </c>
      <c r="C129" s="85" t="s">
        <v>136</v>
      </c>
    </row>
    <row r="130" spans="1:3" ht="12.75" x14ac:dyDescent="0.2">
      <c r="A130" s="83" t="s">
        <v>562</v>
      </c>
      <c r="B130" s="84" t="s">
        <v>563</v>
      </c>
      <c r="C130" s="85" t="s">
        <v>136</v>
      </c>
    </row>
    <row r="131" spans="1:3" ht="12.75" x14ac:dyDescent="0.2">
      <c r="A131" s="83" t="s">
        <v>126</v>
      </c>
      <c r="B131" s="84" t="s">
        <v>153</v>
      </c>
      <c r="C131" s="85" t="s">
        <v>136</v>
      </c>
    </row>
    <row r="132" spans="1:3" ht="12.75" x14ac:dyDescent="0.2">
      <c r="A132" s="83" t="s">
        <v>55</v>
      </c>
      <c r="B132" s="84" t="s">
        <v>564</v>
      </c>
      <c r="C132" s="85" t="s">
        <v>136</v>
      </c>
    </row>
    <row r="133" spans="1:3" ht="12.75" x14ac:dyDescent="0.2">
      <c r="A133" s="83" t="s">
        <v>127</v>
      </c>
      <c r="B133" s="84" t="s">
        <v>565</v>
      </c>
      <c r="C133" s="85" t="s">
        <v>136</v>
      </c>
    </row>
    <row r="134" spans="1:3" ht="12.75" x14ac:dyDescent="0.2">
      <c r="A134" s="83" t="s">
        <v>128</v>
      </c>
      <c r="B134" s="84" t="s">
        <v>566</v>
      </c>
      <c r="C134" s="85" t="s">
        <v>136</v>
      </c>
    </row>
    <row r="135" spans="1:3" ht="12.75" x14ac:dyDescent="0.2">
      <c r="A135" s="83" t="s">
        <v>129</v>
      </c>
      <c r="B135" s="84" t="s">
        <v>567</v>
      </c>
      <c r="C135" s="85" t="s">
        <v>136</v>
      </c>
    </row>
    <row r="136" spans="1:3" ht="12.75" x14ac:dyDescent="0.2">
      <c r="A136" s="83" t="s">
        <v>47</v>
      </c>
      <c r="B136" s="84" t="s">
        <v>159</v>
      </c>
      <c r="C136" s="85" t="s">
        <v>136</v>
      </c>
    </row>
    <row r="137" spans="1:3" ht="12.75" x14ac:dyDescent="0.2">
      <c r="A137" s="83" t="s">
        <v>130</v>
      </c>
      <c r="B137" s="84" t="s">
        <v>160</v>
      </c>
      <c r="C137" s="85" t="s">
        <v>136</v>
      </c>
    </row>
    <row r="138" spans="1:3" ht="12.75" x14ac:dyDescent="0.2">
      <c r="A138" s="83" t="s">
        <v>131</v>
      </c>
      <c r="B138" s="84" t="s">
        <v>154</v>
      </c>
      <c r="C138" s="85" t="s">
        <v>136</v>
      </c>
    </row>
    <row r="139" spans="1:3" ht="12.75" x14ac:dyDescent="0.2">
      <c r="A139" s="83" t="s">
        <v>132</v>
      </c>
      <c r="B139" s="84" t="s">
        <v>568</v>
      </c>
      <c r="C139" s="85" t="s">
        <v>136</v>
      </c>
    </row>
    <row r="140" spans="1:3" ht="12.75" x14ac:dyDescent="0.2">
      <c r="A140" s="83" t="s">
        <v>133</v>
      </c>
      <c r="B140" s="84" t="s">
        <v>155</v>
      </c>
      <c r="C140" s="85" t="s">
        <v>136</v>
      </c>
    </row>
    <row r="141" spans="1:3" ht="12.75" x14ac:dyDescent="0.2">
      <c r="A141" s="83" t="s">
        <v>569</v>
      </c>
      <c r="B141" s="84" t="s">
        <v>570</v>
      </c>
      <c r="C141" s="85" t="s">
        <v>137</v>
      </c>
    </row>
    <row r="142" spans="1:3" ht="12.75" x14ac:dyDescent="0.2">
      <c r="A142" s="83" t="s">
        <v>571</v>
      </c>
      <c r="B142" s="84" t="s">
        <v>572</v>
      </c>
      <c r="C142" s="85" t="s">
        <v>137</v>
      </c>
    </row>
    <row r="143" spans="1:3" ht="12.75" x14ac:dyDescent="0.2">
      <c r="A143" s="83" t="s">
        <v>573</v>
      </c>
      <c r="B143" s="84" t="s">
        <v>574</v>
      </c>
      <c r="C143" s="85" t="s">
        <v>137</v>
      </c>
    </row>
    <row r="144" spans="1:3" ht="12.75" x14ac:dyDescent="0.2">
      <c r="A144" s="83" t="s">
        <v>575</v>
      </c>
      <c r="B144" s="84" t="s">
        <v>576</v>
      </c>
      <c r="C144" s="85" t="s">
        <v>137</v>
      </c>
    </row>
    <row r="145" spans="1:3" ht="12.75" x14ac:dyDescent="0.2">
      <c r="A145" s="83" t="s">
        <v>577</v>
      </c>
      <c r="B145" s="84" t="s">
        <v>578</v>
      </c>
      <c r="C145" s="85" t="s">
        <v>137</v>
      </c>
    </row>
    <row r="146" spans="1:3" ht="12.75" x14ac:dyDescent="0.2">
      <c r="A146" s="83" t="s">
        <v>579</v>
      </c>
      <c r="B146" s="84" t="s">
        <v>580</v>
      </c>
      <c r="C146" s="85" t="s">
        <v>137</v>
      </c>
    </row>
    <row r="147" spans="1:3" ht="12.75" x14ac:dyDescent="0.2">
      <c r="A147" s="83" t="s">
        <v>581</v>
      </c>
      <c r="B147" s="84" t="s">
        <v>582</v>
      </c>
      <c r="C147" s="85" t="s">
        <v>137</v>
      </c>
    </row>
    <row r="148" spans="1:3" ht="12.75" x14ac:dyDescent="0.2">
      <c r="A148" s="83" t="s">
        <v>583</v>
      </c>
      <c r="B148" s="84" t="s">
        <v>584</v>
      </c>
      <c r="C148" s="85" t="s">
        <v>137</v>
      </c>
    </row>
    <row r="149" spans="1:3" ht="12.75" x14ac:dyDescent="0.2">
      <c r="A149" s="83" t="s">
        <v>585</v>
      </c>
      <c r="B149" s="84" t="s">
        <v>586</v>
      </c>
      <c r="C149" s="85" t="s">
        <v>137</v>
      </c>
    </row>
    <row r="150" spans="1:3" ht="12.75" x14ac:dyDescent="0.2">
      <c r="A150" s="83" t="s">
        <v>587</v>
      </c>
      <c r="B150" s="84" t="s">
        <v>588</v>
      </c>
      <c r="C150" s="85" t="s">
        <v>137</v>
      </c>
    </row>
    <row r="151" spans="1:3" ht="12.75" x14ac:dyDescent="0.2">
      <c r="A151" s="83" t="s">
        <v>589</v>
      </c>
      <c r="B151" s="84" t="s">
        <v>590</v>
      </c>
      <c r="C151" s="85" t="s">
        <v>137</v>
      </c>
    </row>
    <row r="152" spans="1:3" ht="12.75" x14ac:dyDescent="0.2">
      <c r="A152" s="83" t="s">
        <v>591</v>
      </c>
      <c r="B152" s="84" t="s">
        <v>592</v>
      </c>
      <c r="C152" s="85" t="s">
        <v>137</v>
      </c>
    </row>
    <row r="153" spans="1:3" ht="12.75" x14ac:dyDescent="0.2">
      <c r="A153" s="83" t="s">
        <v>593</v>
      </c>
      <c r="B153" s="84" t="s">
        <v>594</v>
      </c>
      <c r="C153" s="85" t="s">
        <v>137</v>
      </c>
    </row>
    <row r="154" spans="1:3" ht="12.75" x14ac:dyDescent="0.2">
      <c r="A154" s="83" t="s">
        <v>595</v>
      </c>
      <c r="B154" s="84" t="s">
        <v>596</v>
      </c>
      <c r="C154" s="85" t="s">
        <v>137</v>
      </c>
    </row>
    <row r="155" spans="1:3" ht="12.75" x14ac:dyDescent="0.2">
      <c r="A155" s="83" t="s">
        <v>597</v>
      </c>
      <c r="B155" s="84" t="s">
        <v>598</v>
      </c>
      <c r="C155" s="85" t="s">
        <v>137</v>
      </c>
    </row>
    <row r="156" spans="1:3" ht="12.75" x14ac:dyDescent="0.2">
      <c r="A156" s="83" t="s">
        <v>599</v>
      </c>
      <c r="B156" s="84" t="s">
        <v>600</v>
      </c>
      <c r="C156" s="85" t="s">
        <v>137</v>
      </c>
    </row>
    <row r="157" spans="1:3" ht="12.75" x14ac:dyDescent="0.2">
      <c r="A157" s="83" t="s">
        <v>601</v>
      </c>
      <c r="B157" s="84" t="s">
        <v>602</v>
      </c>
      <c r="C157" s="85" t="s">
        <v>137</v>
      </c>
    </row>
    <row r="158" spans="1:3" ht="12.75" x14ac:dyDescent="0.2">
      <c r="A158" s="83" t="s">
        <v>140</v>
      </c>
      <c r="B158" s="84" t="s">
        <v>603</v>
      </c>
      <c r="C158" s="85" t="s">
        <v>140</v>
      </c>
    </row>
    <row r="159" spans="1:3" ht="12.75" x14ac:dyDescent="0.2">
      <c r="A159" s="83" t="s">
        <v>604</v>
      </c>
      <c r="B159" s="84" t="s">
        <v>605</v>
      </c>
      <c r="C159" s="85" t="s">
        <v>140</v>
      </c>
    </row>
    <row r="160" spans="1:3" ht="12.75" x14ac:dyDescent="0.2">
      <c r="A160" s="83" t="s">
        <v>606</v>
      </c>
      <c r="B160" s="84" t="s">
        <v>607</v>
      </c>
      <c r="C160" s="85" t="s">
        <v>140</v>
      </c>
    </row>
    <row r="161" spans="1:3" ht="12.75" x14ac:dyDescent="0.2">
      <c r="A161" s="83" t="s">
        <v>608</v>
      </c>
      <c r="B161" s="84" t="s">
        <v>609</v>
      </c>
      <c r="C161" s="85" t="s">
        <v>140</v>
      </c>
    </row>
    <row r="162" spans="1:3" ht="12.75" x14ac:dyDescent="0.2">
      <c r="A162" s="83" t="s">
        <v>62</v>
      </c>
      <c r="B162" s="84" t="s">
        <v>610</v>
      </c>
      <c r="C162" s="85" t="s">
        <v>140</v>
      </c>
    </row>
    <row r="163" spans="1:3" ht="12.75" x14ac:dyDescent="0.2">
      <c r="A163" s="83" t="s">
        <v>611</v>
      </c>
      <c r="B163" s="84" t="s">
        <v>612</v>
      </c>
      <c r="C163" s="85" t="s">
        <v>611</v>
      </c>
    </row>
    <row r="164" spans="1:3" ht="12.75" x14ac:dyDescent="0.2">
      <c r="A164" s="83" t="s">
        <v>613</v>
      </c>
      <c r="B164" s="84" t="s">
        <v>612</v>
      </c>
      <c r="C164" s="85" t="s">
        <v>611</v>
      </c>
    </row>
    <row r="165" spans="1:3" ht="12.75" x14ac:dyDescent="0.2">
      <c r="A165" s="83" t="s">
        <v>614</v>
      </c>
      <c r="B165" s="84" t="s">
        <v>615</v>
      </c>
      <c r="C165" s="85" t="s">
        <v>614</v>
      </c>
    </row>
    <row r="166" spans="1:3" ht="12.75" x14ac:dyDescent="0.2">
      <c r="A166" s="83" t="s">
        <v>616</v>
      </c>
      <c r="B166" s="84" t="s">
        <v>617</v>
      </c>
      <c r="C166" s="85" t="s">
        <v>614</v>
      </c>
    </row>
    <row r="167" spans="1:3" ht="12.75" x14ac:dyDescent="0.2">
      <c r="A167" s="83" t="s">
        <v>618</v>
      </c>
      <c r="B167" s="84" t="s">
        <v>619</v>
      </c>
      <c r="C167" s="85" t="s">
        <v>614</v>
      </c>
    </row>
    <row r="168" spans="1:3" ht="12.75" x14ac:dyDescent="0.2">
      <c r="A168" s="83" t="s">
        <v>620</v>
      </c>
      <c r="B168" s="84" t="s">
        <v>621</v>
      </c>
      <c r="C168" s="85" t="s">
        <v>614</v>
      </c>
    </row>
    <row r="169" spans="1:3" ht="12.75" x14ac:dyDescent="0.2">
      <c r="A169" s="83" t="s">
        <v>622</v>
      </c>
      <c r="B169" s="84" t="s">
        <v>623</v>
      </c>
      <c r="C169" s="85"/>
    </row>
    <row r="170" spans="1:3" ht="12.75" x14ac:dyDescent="0.2">
      <c r="A170" s="83" t="s">
        <v>624</v>
      </c>
      <c r="B170" s="84" t="s">
        <v>625</v>
      </c>
      <c r="C170" s="85"/>
    </row>
    <row r="171" spans="1:3" ht="12.75" x14ac:dyDescent="0.2">
      <c r="A171" s="83" t="s">
        <v>626</v>
      </c>
      <c r="B171" s="84" t="s">
        <v>627</v>
      </c>
      <c r="C171" s="85"/>
    </row>
    <row r="172" spans="1:3" ht="12.75" x14ac:dyDescent="0.2">
      <c r="A172" s="83" t="s">
        <v>628</v>
      </c>
      <c r="B172" s="84" t="s">
        <v>629</v>
      </c>
      <c r="C172" s="85"/>
    </row>
    <row r="173" spans="1:3" ht="12.75" x14ac:dyDescent="0.2">
      <c r="A173" s="83" t="s">
        <v>630</v>
      </c>
      <c r="B173" s="84" t="s">
        <v>631</v>
      </c>
      <c r="C173" s="85"/>
    </row>
    <row r="174" spans="1:3" ht="12.75" x14ac:dyDescent="0.2">
      <c r="A174" s="83" t="s">
        <v>632</v>
      </c>
      <c r="B174" s="84" t="s">
        <v>633</v>
      </c>
      <c r="C174" s="85"/>
    </row>
    <row r="175" spans="1:3" ht="12.75" x14ac:dyDescent="0.2">
      <c r="A175" s="83" t="s">
        <v>634</v>
      </c>
      <c r="B175" s="84" t="s">
        <v>635</v>
      </c>
      <c r="C175" s="85"/>
    </row>
    <row r="176" spans="1:3" ht="12.75" x14ac:dyDescent="0.2">
      <c r="A176" s="83" t="s">
        <v>636</v>
      </c>
      <c r="B176" s="84" t="s">
        <v>637</v>
      </c>
      <c r="C176" s="85"/>
    </row>
    <row r="177" spans="1:3" ht="12.75" x14ac:dyDescent="0.2">
      <c r="A177" s="83" t="s">
        <v>638</v>
      </c>
      <c r="B177" s="84" t="s">
        <v>639</v>
      </c>
      <c r="C177" s="85"/>
    </row>
    <row r="178" spans="1:3" ht="12.75" x14ac:dyDescent="0.2">
      <c r="A178" s="83" t="s">
        <v>640</v>
      </c>
      <c r="B178" s="84" t="s">
        <v>641</v>
      </c>
      <c r="C178" s="85"/>
    </row>
    <row r="179" spans="1:3" ht="12.75" x14ac:dyDescent="0.2">
      <c r="A179" s="83" t="s">
        <v>642</v>
      </c>
      <c r="B179" s="84" t="s">
        <v>643</v>
      </c>
      <c r="C179" s="85"/>
    </row>
    <row r="180" spans="1:3" ht="12.75" x14ac:dyDescent="0.2">
      <c r="A180" s="83" t="s">
        <v>644</v>
      </c>
      <c r="B180" s="84" t="s">
        <v>645</v>
      </c>
      <c r="C180" s="85" t="s">
        <v>136</v>
      </c>
    </row>
    <row r="181" spans="1:3" ht="12.75" x14ac:dyDescent="0.2">
      <c r="A181" s="83" t="s">
        <v>646</v>
      </c>
      <c r="B181" s="84" t="s">
        <v>647</v>
      </c>
      <c r="C181" s="85" t="s">
        <v>136</v>
      </c>
    </row>
  </sheetData>
  <phoneticPr fontId="2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92D050"/>
    <pageSetUpPr fitToPage="1"/>
  </sheetPr>
  <dimension ref="A1:V27"/>
  <sheetViews>
    <sheetView workbookViewId="0">
      <selection activeCell="J30" sqref="J30"/>
    </sheetView>
  </sheetViews>
  <sheetFormatPr defaultRowHeight="15" x14ac:dyDescent="0.25"/>
  <cols>
    <col min="4" max="4" width="9.140625" customWidth="1"/>
    <col min="5" max="5" width="14.5703125" customWidth="1"/>
    <col min="6" max="6" width="14" customWidth="1"/>
    <col min="7" max="7" width="12.5703125" customWidth="1"/>
    <col min="8" max="8" width="14.5703125" customWidth="1"/>
    <col min="9" max="9" width="14" style="10" customWidth="1"/>
    <col min="10" max="10" width="14.5703125" customWidth="1"/>
    <col min="11" max="11" width="13.85546875" customWidth="1"/>
    <col min="12" max="12" width="10.85546875" customWidth="1"/>
    <col min="13" max="13" width="14.85546875" style="10" customWidth="1"/>
    <col min="14" max="14" width="13.5703125" style="10" customWidth="1"/>
    <col min="15" max="15" width="14.28515625" style="10" customWidth="1"/>
    <col min="16" max="19" width="14" style="53" hidden="1" customWidth="1"/>
    <col min="20" max="20" width="14.28515625" customWidth="1"/>
    <col min="21" max="21" width="18.85546875" customWidth="1"/>
    <col min="22" max="22" width="22.28515625" customWidth="1"/>
  </cols>
  <sheetData>
    <row r="1" spans="1:22" s="2" customFormat="1" ht="27" x14ac:dyDescent="0.2">
      <c r="B1" s="6"/>
      <c r="C1" s="6"/>
      <c r="D1" s="6"/>
      <c r="E1" s="59">
        <v>1</v>
      </c>
      <c r="F1" s="57" t="s">
        <v>258</v>
      </c>
      <c r="G1" s="57" t="s">
        <v>259</v>
      </c>
      <c r="H1" s="58" t="s">
        <v>260</v>
      </c>
      <c r="I1" s="58" t="s">
        <v>264</v>
      </c>
      <c r="J1" s="59">
        <v>6</v>
      </c>
      <c r="K1" s="57" t="s">
        <v>261</v>
      </c>
      <c r="L1" s="57" t="s">
        <v>262</v>
      </c>
      <c r="M1" s="58" t="s">
        <v>266</v>
      </c>
      <c r="N1" s="58" t="s">
        <v>267</v>
      </c>
      <c r="O1" s="60">
        <v>11</v>
      </c>
      <c r="P1" s="61"/>
      <c r="Q1" s="61"/>
      <c r="R1" s="61"/>
      <c r="S1" s="61"/>
      <c r="T1" s="62">
        <v>12</v>
      </c>
    </row>
    <row r="2" spans="1:22" s="1" customFormat="1" ht="36" x14ac:dyDescent="0.25">
      <c r="A2" s="7" t="s">
        <v>40</v>
      </c>
      <c r="B2" s="8" t="s">
        <v>77</v>
      </c>
      <c r="C2" s="8" t="s">
        <v>28</v>
      </c>
      <c r="D2" s="8" t="s">
        <v>0</v>
      </c>
      <c r="E2" s="8" t="s">
        <v>24</v>
      </c>
      <c r="F2" s="48" t="s">
        <v>3</v>
      </c>
      <c r="G2" s="48" t="s">
        <v>265</v>
      </c>
      <c r="H2" s="50" t="s">
        <v>7</v>
      </c>
      <c r="I2" s="50" t="s">
        <v>25</v>
      </c>
      <c r="J2" s="8" t="s">
        <v>9</v>
      </c>
      <c r="K2" s="48" t="s">
        <v>10</v>
      </c>
      <c r="L2" s="48" t="s">
        <v>263</v>
      </c>
      <c r="M2" s="50" t="s">
        <v>13</v>
      </c>
      <c r="N2" s="50" t="s">
        <v>27</v>
      </c>
      <c r="O2" s="9" t="s">
        <v>14</v>
      </c>
      <c r="P2" s="51" t="s">
        <v>78</v>
      </c>
      <c r="Q2" s="51" t="s">
        <v>79</v>
      </c>
      <c r="R2" s="51" t="s">
        <v>80</v>
      </c>
      <c r="S2" s="51" t="s">
        <v>81</v>
      </c>
      <c r="T2" s="50" t="s">
        <v>82</v>
      </c>
      <c r="U2" s="8" t="s">
        <v>73</v>
      </c>
      <c r="V2" s="8" t="s">
        <v>75</v>
      </c>
    </row>
    <row r="3" spans="1:22" x14ac:dyDescent="0.25">
      <c r="A3" s="5">
        <v>1</v>
      </c>
      <c r="B3" s="5">
        <v>1</v>
      </c>
      <c r="C3" s="5" t="str">
        <f>'Signature Page'!$E$10</f>
        <v>Agency</v>
      </c>
      <c r="D3" s="39" t="str">
        <f>'3.04 Other Receivables'!A12</f>
        <v/>
      </c>
      <c r="E3" s="11">
        <f>'3.04 Other Receivables'!C12</f>
        <v>0</v>
      </c>
      <c r="F3" s="49">
        <f>SUM('3.04 Other Receivables'!D12)</f>
        <v>0</v>
      </c>
      <c r="G3" s="49">
        <f>SUM('3.04 Other Receivables'!E12)</f>
        <v>0</v>
      </c>
      <c r="H3" s="11">
        <f t="shared" ref="H3:H19" si="0">SUM(E3:G3)</f>
        <v>0</v>
      </c>
      <c r="I3" s="49">
        <f>SUM('3.04 Other Receivables'!G12)</f>
        <v>0</v>
      </c>
      <c r="J3" s="11">
        <f t="shared" ref="J3:J19" si="1">SUM(H3:I3)</f>
        <v>0</v>
      </c>
      <c r="K3" s="49">
        <f>'3.04 Other Receivables'!D17</f>
        <v>0</v>
      </c>
      <c r="L3" s="49">
        <f>'3.04 Other Receivables'!E17</f>
        <v>0</v>
      </c>
      <c r="M3" s="12">
        <f t="shared" ref="M3:M14" si="2">K3+L3</f>
        <v>0</v>
      </c>
      <c r="N3" s="49">
        <f>'3.04 Other Receivables'!G17</f>
        <v>0</v>
      </c>
      <c r="O3" s="12">
        <f t="shared" ref="O3:O16" si="3">M3+N3</f>
        <v>0</v>
      </c>
      <c r="P3" s="52">
        <f t="shared" ref="P3:P5" si="4">F3+G3</f>
        <v>0</v>
      </c>
      <c r="Q3" s="52">
        <f t="shared" ref="Q3:Q5" si="5">I3</f>
        <v>0</v>
      </c>
      <c r="R3" s="52">
        <f>K3+L3</f>
        <v>0</v>
      </c>
      <c r="S3" s="52">
        <f t="shared" ref="S3:S5" si="6">N3</f>
        <v>0</v>
      </c>
      <c r="T3" s="11">
        <f t="shared" ref="T3:T5" si="7">E3+P3+Q3+R3+S3</f>
        <v>0</v>
      </c>
      <c r="U3" s="46"/>
      <c r="V3" s="5" t="str">
        <f>+'3.04 Other Receivables'!J17</f>
        <v>PLEASE SELECT…</v>
      </c>
    </row>
    <row r="4" spans="1:22" x14ac:dyDescent="0.25">
      <c r="A4" s="5">
        <v>2</v>
      </c>
      <c r="B4" s="5">
        <v>2</v>
      </c>
      <c r="C4" s="5" t="str">
        <f>'Signature Page'!$E$10</f>
        <v>Agency</v>
      </c>
      <c r="D4" s="39" t="str">
        <f>'3.04 Other Receivables'!A23</f>
        <v/>
      </c>
      <c r="E4" s="11">
        <f>'3.04 Other Receivables'!C23</f>
        <v>0</v>
      </c>
      <c r="F4" s="49">
        <f>SUM('3.04 Other Receivables'!D23)</f>
        <v>0</v>
      </c>
      <c r="G4" s="49">
        <f>SUM('3.04 Other Receivables'!E23)</f>
        <v>0</v>
      </c>
      <c r="H4" s="11">
        <f t="shared" si="0"/>
        <v>0</v>
      </c>
      <c r="I4" s="49">
        <f>SUM('3.04 Other Receivables'!G23)</f>
        <v>0</v>
      </c>
      <c r="J4" s="11">
        <f t="shared" si="1"/>
        <v>0</v>
      </c>
      <c r="K4" s="49">
        <f>'3.04 Other Receivables'!D28</f>
        <v>0</v>
      </c>
      <c r="L4" s="49">
        <f>'3.04 Other Receivables'!E28</f>
        <v>0</v>
      </c>
      <c r="M4" s="12">
        <f t="shared" si="2"/>
        <v>0</v>
      </c>
      <c r="N4" s="49">
        <f>'3.04 Other Receivables'!G28</f>
        <v>0</v>
      </c>
      <c r="O4" s="12">
        <f t="shared" si="3"/>
        <v>0</v>
      </c>
      <c r="P4" s="52">
        <f t="shared" si="4"/>
        <v>0</v>
      </c>
      <c r="Q4" s="52">
        <f t="shared" si="5"/>
        <v>0</v>
      </c>
      <c r="R4" s="52">
        <f t="shared" ref="R4:R17" si="8">K4+L4</f>
        <v>0</v>
      </c>
      <c r="S4" s="52">
        <f t="shared" si="6"/>
        <v>0</v>
      </c>
      <c r="T4" s="11">
        <f t="shared" si="7"/>
        <v>0</v>
      </c>
      <c r="U4" s="46" t="str">
        <f>'3.04 Other Receivables'!D30</f>
        <v xml:space="preserve"> </v>
      </c>
      <c r="V4" s="5" t="str">
        <f>+'3.04 Other Receivables'!J28</f>
        <v>PLEASE SELECT…</v>
      </c>
    </row>
    <row r="5" spans="1:22" x14ac:dyDescent="0.25">
      <c r="A5" s="5">
        <v>3</v>
      </c>
      <c r="B5" s="5">
        <v>3</v>
      </c>
      <c r="C5" s="5" t="str">
        <f>'Signature Page'!$E$10</f>
        <v>Agency</v>
      </c>
      <c r="D5" s="39" t="str">
        <f>'3.04 Other Receivables'!A34</f>
        <v/>
      </c>
      <c r="E5" s="11">
        <f>'3.04 Other Receivables'!C34</f>
        <v>0</v>
      </c>
      <c r="F5" s="49">
        <f>SUM('3.04 Other Receivables'!D34)</f>
        <v>0</v>
      </c>
      <c r="G5" s="49">
        <f>SUM('3.04 Other Receivables'!E34)</f>
        <v>0</v>
      </c>
      <c r="H5" s="11">
        <f t="shared" si="0"/>
        <v>0</v>
      </c>
      <c r="I5" s="49">
        <f>SUM('3.04 Other Receivables'!G34)</f>
        <v>0</v>
      </c>
      <c r="J5" s="11">
        <f t="shared" si="1"/>
        <v>0</v>
      </c>
      <c r="K5" s="49">
        <f>'3.04 Other Receivables'!D39</f>
        <v>0</v>
      </c>
      <c r="L5" s="49">
        <f>'3.04 Other Receivables'!E39</f>
        <v>0</v>
      </c>
      <c r="M5" s="12">
        <f t="shared" si="2"/>
        <v>0</v>
      </c>
      <c r="N5" s="49">
        <f>'3.04 Other Receivables'!G39</f>
        <v>0</v>
      </c>
      <c r="O5" s="12">
        <f t="shared" si="3"/>
        <v>0</v>
      </c>
      <c r="P5" s="52">
        <f t="shared" si="4"/>
        <v>0</v>
      </c>
      <c r="Q5" s="52">
        <f t="shared" si="5"/>
        <v>0</v>
      </c>
      <c r="R5" s="52">
        <f t="shared" si="8"/>
        <v>0</v>
      </c>
      <c r="S5" s="52">
        <f t="shared" si="6"/>
        <v>0</v>
      </c>
      <c r="T5" s="11">
        <f t="shared" si="7"/>
        <v>0</v>
      </c>
      <c r="U5" s="46">
        <f>'3.04 Other Receivables'!D41</f>
        <v>0</v>
      </c>
      <c r="V5" s="5" t="str">
        <f>+'3.04 Other Receivables'!J39</f>
        <v>PLEASE SELECT…</v>
      </c>
    </row>
    <row r="6" spans="1:22" x14ac:dyDescent="0.25">
      <c r="A6" s="5">
        <v>4</v>
      </c>
      <c r="B6" s="5">
        <v>4</v>
      </c>
      <c r="C6" s="5" t="str">
        <f>'Signature Page'!$E$10</f>
        <v>Agency</v>
      </c>
      <c r="D6" s="39" t="str">
        <f>'3.04 Other Receivables'!A45</f>
        <v/>
      </c>
      <c r="E6" s="11">
        <f>'3.04 Other Receivables'!C45</f>
        <v>0</v>
      </c>
      <c r="F6" s="49">
        <f>SUM('3.04 Other Receivables'!D45)</f>
        <v>0</v>
      </c>
      <c r="G6" s="49">
        <f>SUM('3.04 Other Receivables'!E45)</f>
        <v>0</v>
      </c>
      <c r="H6" s="11">
        <f t="shared" si="0"/>
        <v>0</v>
      </c>
      <c r="I6" s="49">
        <f>SUM('3.04 Other Receivables'!G45)</f>
        <v>0</v>
      </c>
      <c r="J6" s="11">
        <f t="shared" si="1"/>
        <v>0</v>
      </c>
      <c r="K6" s="49">
        <f>'3.04 Other Receivables'!D50</f>
        <v>0</v>
      </c>
      <c r="L6" s="49">
        <f>'3.04 Other Receivables'!E50</f>
        <v>0</v>
      </c>
      <c r="M6" s="12">
        <f t="shared" si="2"/>
        <v>0</v>
      </c>
      <c r="N6" s="49">
        <f>'3.04 Other Receivables'!G50</f>
        <v>0</v>
      </c>
      <c r="O6" s="12">
        <f t="shared" si="3"/>
        <v>0</v>
      </c>
      <c r="P6" s="52">
        <f t="shared" ref="P6:P17" si="9">F6+G6</f>
        <v>0</v>
      </c>
      <c r="Q6" s="52">
        <f t="shared" ref="Q6:Q17" si="10">I6</f>
        <v>0</v>
      </c>
      <c r="R6" s="52">
        <f t="shared" si="8"/>
        <v>0</v>
      </c>
      <c r="S6" s="52">
        <f t="shared" ref="S6:S17" si="11">N6</f>
        <v>0</v>
      </c>
      <c r="T6" s="11">
        <f t="shared" ref="T6:T17" si="12">E6+P6+Q6+R6+S6</f>
        <v>0</v>
      </c>
      <c r="U6" s="46">
        <f>'3.04 Other Receivables'!D52</f>
        <v>0</v>
      </c>
      <c r="V6" s="5" t="str">
        <f>+'3.04 Other Receivables'!J50</f>
        <v>PLEASE SELECT…</v>
      </c>
    </row>
    <row r="7" spans="1:22" x14ac:dyDescent="0.25">
      <c r="A7" s="5">
        <v>5</v>
      </c>
      <c r="B7" s="5">
        <v>5</v>
      </c>
      <c r="C7" s="5" t="str">
        <f>'Signature Page'!$E$10</f>
        <v>Agency</v>
      </c>
      <c r="D7" s="39" t="str">
        <f>'3.04 Other Receivables'!A56</f>
        <v/>
      </c>
      <c r="E7" s="11">
        <f>'3.04 Other Receivables'!C56</f>
        <v>0</v>
      </c>
      <c r="F7" s="49">
        <f>SUM('3.04 Other Receivables'!D56)</f>
        <v>0</v>
      </c>
      <c r="G7" s="49">
        <f>SUM('3.04 Other Receivables'!E56)</f>
        <v>0</v>
      </c>
      <c r="H7" s="11">
        <f t="shared" si="0"/>
        <v>0</v>
      </c>
      <c r="I7" s="49">
        <f>SUM('3.04 Other Receivables'!G56)</f>
        <v>0</v>
      </c>
      <c r="J7" s="11">
        <f t="shared" si="1"/>
        <v>0</v>
      </c>
      <c r="K7" s="49">
        <f>'3.04 Other Receivables'!D61</f>
        <v>0</v>
      </c>
      <c r="L7" s="49">
        <f>'3.04 Other Receivables'!E61</f>
        <v>0</v>
      </c>
      <c r="M7" s="12">
        <f t="shared" si="2"/>
        <v>0</v>
      </c>
      <c r="N7" s="49">
        <f>'3.04 Other Receivables'!G61</f>
        <v>0</v>
      </c>
      <c r="O7" s="12">
        <f t="shared" si="3"/>
        <v>0</v>
      </c>
      <c r="P7" s="52">
        <f t="shared" si="9"/>
        <v>0</v>
      </c>
      <c r="Q7" s="52">
        <f t="shared" si="10"/>
        <v>0</v>
      </c>
      <c r="R7" s="52">
        <f t="shared" si="8"/>
        <v>0</v>
      </c>
      <c r="S7" s="52">
        <f t="shared" si="11"/>
        <v>0</v>
      </c>
      <c r="T7" s="11">
        <f t="shared" si="12"/>
        <v>0</v>
      </c>
      <c r="U7" s="46">
        <f>'3.04 Other Receivables'!D63</f>
        <v>0</v>
      </c>
      <c r="V7" s="5" t="str">
        <f>+'3.04 Other Receivables'!J61</f>
        <v>PLEASE SELECT…</v>
      </c>
    </row>
    <row r="8" spans="1:22" x14ac:dyDescent="0.25">
      <c r="A8" s="5">
        <v>6</v>
      </c>
      <c r="B8" s="5">
        <v>6</v>
      </c>
      <c r="C8" s="5" t="str">
        <f>'Signature Page'!$E$10</f>
        <v>Agency</v>
      </c>
      <c r="D8" s="39" t="str">
        <f>'3.04 Other Receivables'!A67</f>
        <v/>
      </c>
      <c r="E8" s="11">
        <f>'3.04 Other Receivables'!C67</f>
        <v>0</v>
      </c>
      <c r="F8" s="49">
        <f>SUM('3.04 Other Receivables'!D67)</f>
        <v>0</v>
      </c>
      <c r="G8" s="49">
        <f>SUM('3.04 Other Receivables'!E67)</f>
        <v>0</v>
      </c>
      <c r="H8" s="11">
        <f t="shared" si="0"/>
        <v>0</v>
      </c>
      <c r="I8" s="49">
        <f>SUM('3.04 Other Receivables'!G67)</f>
        <v>0</v>
      </c>
      <c r="J8" s="11">
        <f t="shared" si="1"/>
        <v>0</v>
      </c>
      <c r="K8" s="49">
        <f>'3.04 Other Receivables'!D72</f>
        <v>0</v>
      </c>
      <c r="L8" s="49">
        <f>'3.04 Other Receivables'!E72</f>
        <v>0</v>
      </c>
      <c r="M8" s="12">
        <f t="shared" si="2"/>
        <v>0</v>
      </c>
      <c r="N8" s="49">
        <f>'3.04 Other Receivables'!G72</f>
        <v>0</v>
      </c>
      <c r="O8" s="12">
        <f t="shared" si="3"/>
        <v>0</v>
      </c>
      <c r="P8" s="52">
        <f t="shared" si="9"/>
        <v>0</v>
      </c>
      <c r="Q8" s="52">
        <f t="shared" si="10"/>
        <v>0</v>
      </c>
      <c r="R8" s="52">
        <f t="shared" si="8"/>
        <v>0</v>
      </c>
      <c r="S8" s="52">
        <f t="shared" si="11"/>
        <v>0</v>
      </c>
      <c r="T8" s="11">
        <f t="shared" si="12"/>
        <v>0</v>
      </c>
      <c r="U8" s="46" t="str">
        <f>'3.04 Other Receivables'!D74</f>
        <v xml:space="preserve"> </v>
      </c>
      <c r="V8" s="5" t="str">
        <f>+'3.04 Other Receivables'!J72</f>
        <v>PLEASE SELECT…</v>
      </c>
    </row>
    <row r="9" spans="1:22" x14ac:dyDescent="0.25">
      <c r="A9" s="5">
        <v>7</v>
      </c>
      <c r="B9" s="5">
        <v>7</v>
      </c>
      <c r="C9" s="5" t="str">
        <f>'Signature Page'!$E$10</f>
        <v>Agency</v>
      </c>
      <c r="D9" s="39" t="str">
        <f>'3.04 Other Receivables'!A78</f>
        <v/>
      </c>
      <c r="E9" s="11">
        <f>'3.04 Other Receivables'!C78</f>
        <v>0</v>
      </c>
      <c r="F9" s="49">
        <f>SUM('3.04 Other Receivables'!D78)</f>
        <v>0</v>
      </c>
      <c r="G9" s="49">
        <f>SUM('3.04 Other Receivables'!E78)</f>
        <v>0</v>
      </c>
      <c r="H9" s="11">
        <f t="shared" si="0"/>
        <v>0</v>
      </c>
      <c r="I9" s="49">
        <f>SUM('3.04 Other Receivables'!G78)</f>
        <v>0</v>
      </c>
      <c r="J9" s="11">
        <f t="shared" si="1"/>
        <v>0</v>
      </c>
      <c r="K9" s="49">
        <f>'3.04 Other Receivables'!D83</f>
        <v>0</v>
      </c>
      <c r="L9" s="49">
        <f>'3.04 Other Receivables'!E83</f>
        <v>0</v>
      </c>
      <c r="M9" s="12">
        <f t="shared" si="2"/>
        <v>0</v>
      </c>
      <c r="N9" s="49">
        <f>'3.04 Other Receivables'!G83</f>
        <v>0</v>
      </c>
      <c r="O9" s="12">
        <f t="shared" si="3"/>
        <v>0</v>
      </c>
      <c r="P9" s="52">
        <f t="shared" si="9"/>
        <v>0</v>
      </c>
      <c r="Q9" s="52">
        <f t="shared" si="10"/>
        <v>0</v>
      </c>
      <c r="R9" s="52">
        <f t="shared" si="8"/>
        <v>0</v>
      </c>
      <c r="S9" s="52">
        <f t="shared" si="11"/>
        <v>0</v>
      </c>
      <c r="T9" s="11">
        <f t="shared" si="12"/>
        <v>0</v>
      </c>
      <c r="U9" s="46" t="str">
        <f>'3.04 Other Receivables'!D85</f>
        <v xml:space="preserve"> </v>
      </c>
      <c r="V9" s="5" t="str">
        <f>+'3.04 Other Receivables'!J83</f>
        <v>PLEASE SELECT…</v>
      </c>
    </row>
    <row r="10" spans="1:22" x14ac:dyDescent="0.25">
      <c r="A10" s="5">
        <v>8</v>
      </c>
      <c r="B10" s="5">
        <v>8</v>
      </c>
      <c r="C10" s="5" t="str">
        <f>'Signature Page'!$E$10</f>
        <v>Agency</v>
      </c>
      <c r="D10" s="39" t="str">
        <f>'3.04 Other Receivables'!A89</f>
        <v/>
      </c>
      <c r="E10" s="11">
        <f>'3.04 Other Receivables'!C89</f>
        <v>0</v>
      </c>
      <c r="F10" s="49">
        <f>SUM('3.04 Other Receivables'!D89)</f>
        <v>0</v>
      </c>
      <c r="G10" s="49">
        <f>SUM('3.04 Other Receivables'!E89)</f>
        <v>0</v>
      </c>
      <c r="H10" s="11">
        <f t="shared" si="0"/>
        <v>0</v>
      </c>
      <c r="I10" s="49">
        <f>SUM('3.04 Other Receivables'!G89)</f>
        <v>0</v>
      </c>
      <c r="J10" s="11">
        <f t="shared" si="1"/>
        <v>0</v>
      </c>
      <c r="K10" s="49">
        <f>'3.04 Other Receivables'!D94</f>
        <v>0</v>
      </c>
      <c r="L10" s="49">
        <f>'3.04 Other Receivables'!E94</f>
        <v>0</v>
      </c>
      <c r="M10" s="12">
        <f t="shared" si="2"/>
        <v>0</v>
      </c>
      <c r="N10" s="49">
        <f>'3.04 Other Receivables'!G94</f>
        <v>0</v>
      </c>
      <c r="O10" s="12">
        <f t="shared" si="3"/>
        <v>0</v>
      </c>
      <c r="P10" s="52">
        <f t="shared" si="9"/>
        <v>0</v>
      </c>
      <c r="Q10" s="52">
        <f t="shared" si="10"/>
        <v>0</v>
      </c>
      <c r="R10" s="52">
        <f t="shared" si="8"/>
        <v>0</v>
      </c>
      <c r="S10" s="52">
        <f t="shared" si="11"/>
        <v>0</v>
      </c>
      <c r="T10" s="11">
        <f t="shared" si="12"/>
        <v>0</v>
      </c>
      <c r="U10" s="46" t="str">
        <f>'3.04 Other Receivables'!D96</f>
        <v xml:space="preserve"> </v>
      </c>
      <c r="V10" s="5" t="str">
        <f>+'3.04 Other Receivables'!J94</f>
        <v>PLEASE SELECT…</v>
      </c>
    </row>
    <row r="11" spans="1:22" x14ac:dyDescent="0.25">
      <c r="A11" s="5">
        <v>9</v>
      </c>
      <c r="B11" s="5">
        <v>9</v>
      </c>
      <c r="C11" s="5" t="str">
        <f>'Signature Page'!$E$10</f>
        <v>Agency</v>
      </c>
      <c r="D11" s="39" t="str">
        <f>'3.04 Other Receivables'!A100</f>
        <v/>
      </c>
      <c r="E11" s="11">
        <f>'3.04 Other Receivables'!C100</f>
        <v>0</v>
      </c>
      <c r="F11" s="49">
        <f>SUM('3.04 Other Receivables'!D100)</f>
        <v>0</v>
      </c>
      <c r="G11" s="49">
        <f>SUM('3.04 Other Receivables'!E100)</f>
        <v>0</v>
      </c>
      <c r="H11" s="11">
        <f t="shared" si="0"/>
        <v>0</v>
      </c>
      <c r="I11" s="49">
        <f>SUM('3.04 Other Receivables'!G100)</f>
        <v>0</v>
      </c>
      <c r="J11" s="11">
        <f t="shared" si="1"/>
        <v>0</v>
      </c>
      <c r="K11" s="49">
        <f>'3.04 Other Receivables'!D105</f>
        <v>0</v>
      </c>
      <c r="L11" s="49">
        <f>'3.04 Other Receivables'!E105</f>
        <v>0</v>
      </c>
      <c r="M11" s="12">
        <f t="shared" si="2"/>
        <v>0</v>
      </c>
      <c r="N11" s="49">
        <f>'3.04 Other Receivables'!G105</f>
        <v>0</v>
      </c>
      <c r="O11" s="12">
        <f t="shared" si="3"/>
        <v>0</v>
      </c>
      <c r="P11" s="52">
        <f t="shared" si="9"/>
        <v>0</v>
      </c>
      <c r="Q11" s="52">
        <f t="shared" si="10"/>
        <v>0</v>
      </c>
      <c r="R11" s="52">
        <f t="shared" si="8"/>
        <v>0</v>
      </c>
      <c r="S11" s="52">
        <f t="shared" si="11"/>
        <v>0</v>
      </c>
      <c r="T11" s="11">
        <f t="shared" si="12"/>
        <v>0</v>
      </c>
      <c r="U11" s="46" t="str">
        <f>'3.04 Other Receivables'!D107</f>
        <v xml:space="preserve"> </v>
      </c>
      <c r="V11" s="5" t="str">
        <f>+'3.04 Other Receivables'!J105</f>
        <v>PLEASE SELECT…</v>
      </c>
    </row>
    <row r="12" spans="1:22" x14ac:dyDescent="0.25">
      <c r="A12" s="5">
        <v>10</v>
      </c>
      <c r="B12" s="5">
        <v>10</v>
      </c>
      <c r="C12" s="5" t="str">
        <f>'Signature Page'!$E$10</f>
        <v>Agency</v>
      </c>
      <c r="D12" s="39" t="str">
        <f>'3.04 Other Receivables'!A111</f>
        <v/>
      </c>
      <c r="E12" s="11">
        <f>'3.04 Other Receivables'!C111</f>
        <v>0</v>
      </c>
      <c r="F12" s="49">
        <f>SUM('3.04 Other Receivables'!D111)</f>
        <v>0</v>
      </c>
      <c r="G12" s="49">
        <f>SUM('3.04 Other Receivables'!E111)</f>
        <v>0</v>
      </c>
      <c r="H12" s="11">
        <f t="shared" si="0"/>
        <v>0</v>
      </c>
      <c r="I12" s="49">
        <f>SUM('3.04 Other Receivables'!G111)</f>
        <v>0</v>
      </c>
      <c r="J12" s="11">
        <f t="shared" si="1"/>
        <v>0</v>
      </c>
      <c r="K12" s="49">
        <f>'3.04 Other Receivables'!D116</f>
        <v>0</v>
      </c>
      <c r="L12" s="49">
        <f>'3.04 Other Receivables'!E116</f>
        <v>0</v>
      </c>
      <c r="M12" s="12">
        <f t="shared" si="2"/>
        <v>0</v>
      </c>
      <c r="N12" s="49">
        <f>'3.04 Other Receivables'!G116</f>
        <v>0</v>
      </c>
      <c r="O12" s="12">
        <f t="shared" si="3"/>
        <v>0</v>
      </c>
      <c r="P12" s="52">
        <f t="shared" si="9"/>
        <v>0</v>
      </c>
      <c r="Q12" s="52">
        <f t="shared" si="10"/>
        <v>0</v>
      </c>
      <c r="R12" s="52">
        <f t="shared" si="8"/>
        <v>0</v>
      </c>
      <c r="S12" s="52">
        <f t="shared" si="11"/>
        <v>0</v>
      </c>
      <c r="T12" s="11">
        <f t="shared" si="12"/>
        <v>0</v>
      </c>
      <c r="U12" s="46" t="str">
        <f>'3.04 Other Receivables'!D118</f>
        <v xml:space="preserve"> </v>
      </c>
      <c r="V12" s="5" t="str">
        <f>+'3.04 Other Receivables'!J116</f>
        <v>PLEASE SELECT…</v>
      </c>
    </row>
    <row r="13" spans="1:22" x14ac:dyDescent="0.25">
      <c r="A13" s="5">
        <v>11</v>
      </c>
      <c r="B13" s="5">
        <v>11</v>
      </c>
      <c r="C13" s="5" t="str">
        <f>'Signature Page'!$E$10</f>
        <v>Agency</v>
      </c>
      <c r="D13" s="39" t="str">
        <f>'3.04 Other Receivables'!A122</f>
        <v/>
      </c>
      <c r="E13" s="11">
        <f>'3.04 Other Receivables'!C122</f>
        <v>0</v>
      </c>
      <c r="F13" s="49">
        <f>SUM('3.04 Other Receivables'!D122)</f>
        <v>0</v>
      </c>
      <c r="G13" s="49">
        <f>SUM('3.04 Other Receivables'!E122)</f>
        <v>0</v>
      </c>
      <c r="H13" s="11">
        <f t="shared" si="0"/>
        <v>0</v>
      </c>
      <c r="I13" s="49">
        <f>SUM('3.04 Other Receivables'!G122)</f>
        <v>0</v>
      </c>
      <c r="J13" s="11">
        <f t="shared" si="1"/>
        <v>0</v>
      </c>
      <c r="K13" s="49">
        <f>'3.04 Other Receivables'!D127</f>
        <v>0</v>
      </c>
      <c r="L13" s="49">
        <f>'3.04 Other Receivables'!E127</f>
        <v>0</v>
      </c>
      <c r="M13" s="12">
        <f t="shared" si="2"/>
        <v>0</v>
      </c>
      <c r="N13" s="49">
        <f>'3.04 Other Receivables'!G127</f>
        <v>0</v>
      </c>
      <c r="O13" s="12">
        <f t="shared" si="3"/>
        <v>0</v>
      </c>
      <c r="P13" s="52">
        <f t="shared" si="9"/>
        <v>0</v>
      </c>
      <c r="Q13" s="52">
        <f t="shared" si="10"/>
        <v>0</v>
      </c>
      <c r="R13" s="52">
        <f t="shared" si="8"/>
        <v>0</v>
      </c>
      <c r="S13" s="52">
        <f t="shared" si="11"/>
        <v>0</v>
      </c>
      <c r="T13" s="11">
        <f t="shared" si="12"/>
        <v>0</v>
      </c>
      <c r="U13" s="46" t="str">
        <f>'3.04 Other Receivables'!D129</f>
        <v xml:space="preserve"> </v>
      </c>
      <c r="V13" s="5" t="str">
        <f>+'3.04 Other Receivables'!J127</f>
        <v>PLEASE SELECT…</v>
      </c>
    </row>
    <row r="14" spans="1:22" x14ac:dyDescent="0.25">
      <c r="A14" s="5">
        <v>12</v>
      </c>
      <c r="B14" s="5">
        <v>12</v>
      </c>
      <c r="C14" s="5" t="str">
        <f>'Signature Page'!$E$10</f>
        <v>Agency</v>
      </c>
      <c r="D14" s="39" t="str">
        <f>'3.04 Other Receivables'!A133</f>
        <v/>
      </c>
      <c r="E14" s="11">
        <f>'3.04 Other Receivables'!C133</f>
        <v>0</v>
      </c>
      <c r="F14" s="49">
        <f>SUM('3.04 Other Receivables'!D133)</f>
        <v>0</v>
      </c>
      <c r="G14" s="49">
        <f>SUM('3.04 Other Receivables'!E133)</f>
        <v>0</v>
      </c>
      <c r="H14" s="11">
        <f t="shared" si="0"/>
        <v>0</v>
      </c>
      <c r="I14" s="49">
        <f>SUM('3.04 Other Receivables'!G133)</f>
        <v>0</v>
      </c>
      <c r="J14" s="11">
        <f t="shared" si="1"/>
        <v>0</v>
      </c>
      <c r="K14" s="49">
        <f>'3.04 Other Receivables'!D138</f>
        <v>0</v>
      </c>
      <c r="L14" s="49">
        <f>'3.04 Other Receivables'!E138</f>
        <v>0</v>
      </c>
      <c r="M14" s="12">
        <f t="shared" si="2"/>
        <v>0</v>
      </c>
      <c r="N14" s="49">
        <f>'3.04 Other Receivables'!G138</f>
        <v>0</v>
      </c>
      <c r="O14" s="12">
        <f t="shared" si="3"/>
        <v>0</v>
      </c>
      <c r="P14" s="52">
        <f t="shared" si="9"/>
        <v>0</v>
      </c>
      <c r="Q14" s="52">
        <f t="shared" si="10"/>
        <v>0</v>
      </c>
      <c r="R14" s="52">
        <f t="shared" si="8"/>
        <v>0</v>
      </c>
      <c r="S14" s="52">
        <f t="shared" si="11"/>
        <v>0</v>
      </c>
      <c r="T14" s="11">
        <f t="shared" si="12"/>
        <v>0</v>
      </c>
      <c r="U14" s="46" t="str">
        <f>'3.04 Other Receivables'!D140</f>
        <v xml:space="preserve"> </v>
      </c>
      <c r="V14" s="5" t="str">
        <f>+'3.04 Other Receivables'!J138</f>
        <v>PLEASE SELECT…</v>
      </c>
    </row>
    <row r="15" spans="1:22" x14ac:dyDescent="0.25">
      <c r="A15" s="5">
        <v>13</v>
      </c>
      <c r="B15" s="5">
        <v>13</v>
      </c>
      <c r="C15" s="5" t="str">
        <f>'Signature Page'!$E$10</f>
        <v>Agency</v>
      </c>
      <c r="D15" s="39" t="str">
        <f>'3.04 Other Receivables'!A144</f>
        <v/>
      </c>
      <c r="E15" s="11">
        <f>'3.04 Other Receivables'!C144</f>
        <v>0</v>
      </c>
      <c r="F15" s="49">
        <f>SUM('3.04 Other Receivables'!D144)</f>
        <v>0</v>
      </c>
      <c r="G15" s="49">
        <f>SUM('3.04 Other Receivables'!E144)</f>
        <v>0</v>
      </c>
      <c r="H15" s="11">
        <f t="shared" si="0"/>
        <v>0</v>
      </c>
      <c r="I15" s="49">
        <f>SUM('3.04 Other Receivables'!G144)</f>
        <v>0</v>
      </c>
      <c r="J15" s="11">
        <f t="shared" si="1"/>
        <v>0</v>
      </c>
      <c r="K15" s="49">
        <f>'3.04 Other Receivables'!D149</f>
        <v>0</v>
      </c>
      <c r="L15" s="49">
        <f>'3.04 Other Receivables'!E149</f>
        <v>0</v>
      </c>
      <c r="M15" s="12">
        <f>K15+L15</f>
        <v>0</v>
      </c>
      <c r="N15" s="49">
        <f>'3.04 Other Receivables'!G149</f>
        <v>0</v>
      </c>
      <c r="O15" s="12">
        <f t="shared" si="3"/>
        <v>0</v>
      </c>
      <c r="P15" s="52">
        <f t="shared" si="9"/>
        <v>0</v>
      </c>
      <c r="Q15" s="52">
        <f t="shared" si="10"/>
        <v>0</v>
      </c>
      <c r="R15" s="52">
        <f t="shared" si="8"/>
        <v>0</v>
      </c>
      <c r="S15" s="52">
        <f t="shared" si="11"/>
        <v>0</v>
      </c>
      <c r="T15" s="11">
        <f t="shared" si="12"/>
        <v>0</v>
      </c>
      <c r="U15" s="46" t="str">
        <f>'3.04 Other Receivables'!D151</f>
        <v xml:space="preserve"> </v>
      </c>
      <c r="V15" s="5" t="str">
        <f>+'3.04 Other Receivables'!J149</f>
        <v>PLEASE SELECT…</v>
      </c>
    </row>
    <row r="16" spans="1:22" x14ac:dyDescent="0.25">
      <c r="A16" s="5">
        <v>14</v>
      </c>
      <c r="B16" s="5">
        <v>14</v>
      </c>
      <c r="C16" s="5" t="str">
        <f>'Signature Page'!$E$10</f>
        <v>Agency</v>
      </c>
      <c r="D16" s="39" t="str">
        <f>'3.04 Other Receivables'!A155</f>
        <v/>
      </c>
      <c r="E16" s="11">
        <f>'3.04 Other Receivables'!C155</f>
        <v>0</v>
      </c>
      <c r="F16" s="49">
        <f>SUM('3.04 Other Receivables'!D155)</f>
        <v>0</v>
      </c>
      <c r="G16" s="49">
        <f>SUM('3.04 Other Receivables'!E155)</f>
        <v>0</v>
      </c>
      <c r="H16" s="11">
        <f t="shared" si="0"/>
        <v>0</v>
      </c>
      <c r="I16" s="49">
        <f>SUM('3.04 Other Receivables'!G155)</f>
        <v>0</v>
      </c>
      <c r="J16" s="11">
        <f t="shared" si="1"/>
        <v>0</v>
      </c>
      <c r="K16" s="49">
        <f>'3.04 Other Receivables'!D160</f>
        <v>0</v>
      </c>
      <c r="L16" s="49">
        <f>'3.04 Other Receivables'!E160</f>
        <v>0</v>
      </c>
      <c r="M16" s="12">
        <f t="shared" ref="M16:M19" si="13">K16+L16</f>
        <v>0</v>
      </c>
      <c r="N16" s="49">
        <f>'3.04 Other Receivables'!G160</f>
        <v>0</v>
      </c>
      <c r="O16" s="12">
        <f t="shared" si="3"/>
        <v>0</v>
      </c>
      <c r="P16" s="52">
        <f t="shared" si="9"/>
        <v>0</v>
      </c>
      <c r="Q16" s="52">
        <f t="shared" si="10"/>
        <v>0</v>
      </c>
      <c r="R16" s="52">
        <f t="shared" si="8"/>
        <v>0</v>
      </c>
      <c r="S16" s="52">
        <f t="shared" si="11"/>
        <v>0</v>
      </c>
      <c r="T16" s="11">
        <f t="shared" si="12"/>
        <v>0</v>
      </c>
      <c r="U16" s="46" t="str">
        <f>'3.04 Other Receivables'!D162</f>
        <v xml:space="preserve"> </v>
      </c>
      <c r="V16" s="5" t="str">
        <f>+'3.04 Other Receivables'!J160</f>
        <v>PLEASE SELECT…</v>
      </c>
    </row>
    <row r="17" spans="1:22" x14ac:dyDescent="0.25">
      <c r="A17" s="5">
        <v>15</v>
      </c>
      <c r="B17" s="5">
        <v>15</v>
      </c>
      <c r="C17" s="5" t="str">
        <f>'Signature Page'!$E$10</f>
        <v>Agency</v>
      </c>
      <c r="D17" s="39" t="str">
        <f>'3.04 Other Receivables'!A166</f>
        <v/>
      </c>
      <c r="E17" s="11">
        <f>'3.04 Other Receivables'!C166</f>
        <v>0</v>
      </c>
      <c r="F17" s="49">
        <f>SUM('3.04 Other Receivables'!D166)</f>
        <v>0</v>
      </c>
      <c r="G17" s="49">
        <f>SUM('3.04 Other Receivables'!E166)</f>
        <v>0</v>
      </c>
      <c r="H17" s="11">
        <f t="shared" si="0"/>
        <v>0</v>
      </c>
      <c r="I17" s="49">
        <f>SUM('3.04 Other Receivables'!G166)</f>
        <v>0</v>
      </c>
      <c r="J17" s="11">
        <f t="shared" si="1"/>
        <v>0</v>
      </c>
      <c r="K17" s="49">
        <f>'3.04 Other Receivables'!D171</f>
        <v>0</v>
      </c>
      <c r="L17" s="49">
        <f>'3.04 Other Receivables'!E171</f>
        <v>0</v>
      </c>
      <c r="M17" s="12">
        <f t="shared" si="13"/>
        <v>0</v>
      </c>
      <c r="N17" s="49">
        <f>'3.04 Other Receivables'!G171</f>
        <v>0</v>
      </c>
      <c r="O17" s="12">
        <f>M17+N17</f>
        <v>0</v>
      </c>
      <c r="P17" s="52">
        <f t="shared" si="9"/>
        <v>0</v>
      </c>
      <c r="Q17" s="52">
        <f t="shared" si="10"/>
        <v>0</v>
      </c>
      <c r="R17" s="52">
        <f t="shared" si="8"/>
        <v>0</v>
      </c>
      <c r="S17" s="52">
        <f t="shared" si="11"/>
        <v>0</v>
      </c>
      <c r="T17" s="11">
        <f t="shared" si="12"/>
        <v>0</v>
      </c>
      <c r="U17" s="46">
        <f>'3.04 Other Receivables'!D173</f>
        <v>0</v>
      </c>
      <c r="V17" s="5" t="str">
        <f>+'3.04 Other Receivables'!J171</f>
        <v>PLEASE SELECT…</v>
      </c>
    </row>
    <row r="18" spans="1:22" s="275" customFormat="1" x14ac:dyDescent="0.25">
      <c r="A18" s="5">
        <v>21</v>
      </c>
      <c r="B18" s="5">
        <v>21</v>
      </c>
      <c r="C18" s="5" t="str">
        <f>'Signature Page'!$E$10</f>
        <v>Agency</v>
      </c>
      <c r="D18" s="39">
        <f>+'3.04 Other Receivables'!A178</f>
        <v>0</v>
      </c>
      <c r="E18" s="11">
        <f>'3.04 Other Receivables'!C178</f>
        <v>0</v>
      </c>
      <c r="F18" s="49">
        <f>SUM('3.04 Other Receivables'!D178)</f>
        <v>0</v>
      </c>
      <c r="G18" s="49">
        <f>SUM('3.04 Other Receivables'!E178)</f>
        <v>0</v>
      </c>
      <c r="H18" s="11">
        <f t="shared" si="0"/>
        <v>0</v>
      </c>
      <c r="I18" s="49">
        <f>SUM('3.04 Other Receivables'!G178)</f>
        <v>0</v>
      </c>
      <c r="J18" s="11">
        <f t="shared" si="1"/>
        <v>0</v>
      </c>
      <c r="K18" s="49">
        <f>SUM('3.04 Other Receivables'!D183)</f>
        <v>0</v>
      </c>
      <c r="L18" s="49">
        <f>'3.04 Other Receivables'!E183</f>
        <v>0</v>
      </c>
      <c r="M18" s="12">
        <f t="shared" si="13"/>
        <v>0</v>
      </c>
      <c r="N18" s="49">
        <f>'3.04 Other Receivables'!G183</f>
        <v>0</v>
      </c>
      <c r="O18" s="12">
        <f t="shared" ref="O18:O19" si="14">M18+N18</f>
        <v>0</v>
      </c>
      <c r="P18" s="52">
        <f t="shared" ref="P18:P20" si="15">F18+G18</f>
        <v>0</v>
      </c>
      <c r="Q18" s="52">
        <f t="shared" ref="Q18:Q20" si="16">I18</f>
        <v>0</v>
      </c>
      <c r="R18" s="52">
        <f t="shared" ref="R18:R20" si="17">K18+L18</f>
        <v>0</v>
      </c>
      <c r="S18" s="52">
        <f t="shared" ref="S18:S20" si="18">N18</f>
        <v>0</v>
      </c>
      <c r="T18" s="11">
        <f t="shared" ref="T18" si="19">E18+P18+Q18+R18+S18</f>
        <v>0</v>
      </c>
      <c r="U18" s="46"/>
      <c r="V18" s="5" t="str">
        <f>+'3.04 Other Receivables'!J183</f>
        <v>PLEASE SELECT…</v>
      </c>
    </row>
    <row r="19" spans="1:22" s="275" customFormat="1" x14ac:dyDescent="0.25">
      <c r="A19" s="5">
        <v>22</v>
      </c>
      <c r="B19" s="5">
        <v>22</v>
      </c>
      <c r="C19" s="5" t="str">
        <f>'Signature Page'!$E$10</f>
        <v>Agency</v>
      </c>
      <c r="D19" s="39">
        <f>+'3.04 Other Receivables'!A190</f>
        <v>0</v>
      </c>
      <c r="E19" s="11">
        <f>'3.04 Other Receivables'!C190</f>
        <v>0</v>
      </c>
      <c r="F19" s="49">
        <f>SUM('3.04 Other Receivables'!D190)</f>
        <v>0</v>
      </c>
      <c r="G19" s="49">
        <f>SUM('3.04 Other Receivables'!E190)</f>
        <v>0</v>
      </c>
      <c r="H19" s="11">
        <f t="shared" si="0"/>
        <v>0</v>
      </c>
      <c r="I19" s="49">
        <f>SUM('3.04 Other Receivables'!G190)</f>
        <v>0</v>
      </c>
      <c r="J19" s="11">
        <f t="shared" si="1"/>
        <v>0</v>
      </c>
      <c r="K19" s="49">
        <f>SUM('3.04 Other Receivables'!D195)</f>
        <v>0</v>
      </c>
      <c r="L19" s="49">
        <f>'3.04 Other Receivables'!E195</f>
        <v>0</v>
      </c>
      <c r="M19" s="12">
        <f t="shared" si="13"/>
        <v>0</v>
      </c>
      <c r="N19" s="49">
        <f>'3.04 Other Receivables'!G195</f>
        <v>0</v>
      </c>
      <c r="O19" s="12">
        <f t="shared" si="14"/>
        <v>0</v>
      </c>
      <c r="P19" s="52">
        <f t="shared" si="15"/>
        <v>0</v>
      </c>
      <c r="Q19" s="52">
        <f t="shared" si="16"/>
        <v>0</v>
      </c>
      <c r="R19" s="52">
        <f t="shared" si="17"/>
        <v>0</v>
      </c>
      <c r="S19" s="52">
        <f t="shared" si="18"/>
        <v>0</v>
      </c>
      <c r="T19" s="11">
        <f>E19+P19+Q19+R19+S19</f>
        <v>0</v>
      </c>
      <c r="U19" s="46"/>
      <c r="V19" s="5" t="str">
        <f>+'3.04 Other Receivables'!J195</f>
        <v>PLEASE SELECT…</v>
      </c>
    </row>
    <row r="20" spans="1:22" s="275" customFormat="1" x14ac:dyDescent="0.25">
      <c r="A20" s="5"/>
      <c r="B20" s="5"/>
      <c r="C20" s="5"/>
      <c r="D20" s="39"/>
      <c r="E20" s="11"/>
      <c r="F20" s="12"/>
      <c r="G20" s="12"/>
      <c r="H20" s="12"/>
      <c r="I20" s="12"/>
      <c r="J20" s="12"/>
      <c r="K20" s="12"/>
      <c r="L20" s="12"/>
      <c r="M20" s="12"/>
      <c r="N20" s="12"/>
      <c r="O20" s="12"/>
      <c r="P20" s="276">
        <f t="shared" si="15"/>
        <v>0</v>
      </c>
      <c r="Q20" s="276">
        <f t="shared" si="16"/>
        <v>0</v>
      </c>
      <c r="R20" s="276">
        <f t="shared" si="17"/>
        <v>0</v>
      </c>
      <c r="S20" s="276">
        <f t="shared" si="18"/>
        <v>0</v>
      </c>
      <c r="T20" s="12"/>
      <c r="U20" s="277"/>
      <c r="V20" s="5"/>
    </row>
    <row r="21" spans="1:22" x14ac:dyDescent="0.25">
      <c r="U21" s="46"/>
    </row>
    <row r="22" spans="1:22" x14ac:dyDescent="0.25">
      <c r="E22" s="40">
        <f>SUM(E3:E21)</f>
        <v>0</v>
      </c>
      <c r="F22" s="40">
        <f>SUM(F3:F21)</f>
        <v>0</v>
      </c>
      <c r="G22" s="40">
        <f t="shared" ref="G22:S22" si="20">SUM(G3:G21)</f>
        <v>0</v>
      </c>
      <c r="H22" s="40">
        <f>SUM(H3:H21)</f>
        <v>0</v>
      </c>
      <c r="I22" s="40">
        <f t="shared" si="20"/>
        <v>0</v>
      </c>
      <c r="J22" s="40">
        <f t="shared" si="20"/>
        <v>0</v>
      </c>
      <c r="K22" s="40">
        <f t="shared" si="20"/>
        <v>0</v>
      </c>
      <c r="L22" s="40">
        <f t="shared" si="20"/>
        <v>0</v>
      </c>
      <c r="M22" s="40">
        <f t="shared" si="20"/>
        <v>0</v>
      </c>
      <c r="N22" s="40">
        <f t="shared" si="20"/>
        <v>0</v>
      </c>
      <c r="O22" s="40">
        <f t="shared" si="20"/>
        <v>0</v>
      </c>
      <c r="P22" s="54">
        <f t="shared" si="20"/>
        <v>0</v>
      </c>
      <c r="Q22" s="55">
        <f t="shared" si="20"/>
        <v>0</v>
      </c>
      <c r="R22" s="55">
        <f t="shared" si="20"/>
        <v>0</v>
      </c>
      <c r="S22" s="54">
        <f t="shared" si="20"/>
        <v>0</v>
      </c>
      <c r="T22" s="40">
        <f>SUM(T3:T21)</f>
        <v>0</v>
      </c>
      <c r="U22" s="46"/>
    </row>
    <row r="24" spans="1:22" x14ac:dyDescent="0.25">
      <c r="P24" s="56"/>
      <c r="Q24" s="56"/>
      <c r="R24" s="56"/>
      <c r="S24" s="56"/>
      <c r="T24" s="42"/>
      <c r="U24" s="41"/>
    </row>
    <row r="25" spans="1:22" x14ac:dyDescent="0.25">
      <c r="P25" s="56"/>
      <c r="Q25" s="56"/>
      <c r="R25" s="56"/>
      <c r="S25" s="56"/>
      <c r="T25" s="42"/>
      <c r="U25" s="41"/>
    </row>
    <row r="26" spans="1:22" x14ac:dyDescent="0.25">
      <c r="P26" s="56"/>
      <c r="Q26" s="56"/>
      <c r="R26" s="56"/>
      <c r="S26" s="56"/>
      <c r="T26" s="42"/>
      <c r="U26" s="41"/>
    </row>
    <row r="27" spans="1:22" x14ac:dyDescent="0.25">
      <c r="P27" s="56"/>
      <c r="Q27" s="56"/>
      <c r="R27" s="56"/>
      <c r="S27" s="56"/>
      <c r="T27" s="42"/>
      <c r="U27" s="41"/>
    </row>
  </sheetData>
  <pageMargins left="0.25" right="0.25" top="0.5" bottom="0.25" header="0.3" footer="0.3"/>
  <pageSetup paperSize="5" scale="67" fitToHeight="0" orientation="landscape" r:id="rId1"/>
  <headerFooter>
    <oddFooter>&amp;R&amp;Z&amp;F - &amp;A</oddFooter>
  </headerFooter>
  <ignoredErrors>
    <ignoredError sqref="N3:N17 N18:N1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Instructions</vt:lpstr>
      <vt:lpstr>Signature Page</vt:lpstr>
      <vt:lpstr>Sample Adjustment</vt:lpstr>
      <vt:lpstr>3.04 Other Receivables</vt:lpstr>
      <vt:lpstr>Reviewer Checklist</vt:lpstr>
      <vt:lpstr>Bex download for prepopulation</vt:lpstr>
      <vt:lpstr>CAFR BA Lookup</vt:lpstr>
      <vt:lpstr>Package Response Table</vt:lpstr>
      <vt:lpstr>Agency</vt:lpstr>
      <vt:lpstr>duedate</vt:lpstr>
      <vt:lpstr>Preparer</vt:lpstr>
      <vt:lpstr>'3.04 Other Receivables'!Print_Area</vt:lpstr>
      <vt:lpstr>'Sample Adjustment'!Print_Area</vt:lpstr>
      <vt:lpstr>Instructions!Print_Titles</vt:lpstr>
      <vt:lpstr>'Reviewer Checklist'!Print_Titles</vt:lpstr>
      <vt:lpstr>Reviewer</vt:lpstr>
    </vt:vector>
  </TitlesOfParts>
  <Company>SC Division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Ghent, Kelly</dc:creator>
  <cp:lastModifiedBy>McCarty, Linda</cp:lastModifiedBy>
  <cp:lastPrinted>2024-04-08T12:20:08Z</cp:lastPrinted>
  <dcterms:created xsi:type="dcterms:W3CDTF">2017-12-15T17:54:36Z</dcterms:created>
  <dcterms:modified xsi:type="dcterms:W3CDTF">2025-07-25T15:44:42Z</dcterms:modified>
</cp:coreProperties>
</file>