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CSA Accounts Payables\TRAVEL\Certification for travel\"/>
    </mc:Choice>
  </mc:AlternateContent>
  <xr:revisionPtr revIDLastSave="0" documentId="13_ncr:1_{51F2D690-39DE-467F-8CF7-C2DFDB8711E4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Instructions" sheetId="3" r:id="rId1"/>
    <sheet name="Travel Support Form" sheetId="1" r:id="rId2"/>
    <sheet name="SCEIS Coding Output" sheetId="5" r:id="rId3"/>
  </sheets>
  <definedNames>
    <definedName name="_xlnm._FilterDatabase" localSheetId="2" hidden="1">'SCEIS Coding Output'!$B$30:$I$44</definedName>
    <definedName name="AIR">'Travel Support Form'!$L$10:$L$33</definedName>
    <definedName name="CAR_AVAIL">'Travel Support Form'!$K$2</definedName>
    <definedName name="CASH_ADV">'Travel Support Form'!$P$44</definedName>
    <definedName name="ColumnTitle1..o33">'Travel Support Form'!$B$7:$B$9</definedName>
    <definedName name="DIEM">'Travel Support Form'!$I$10:$I$33</definedName>
    <definedName name="DOLLARS_IN">'Travel Support Form'!$H$36:$P$36</definedName>
    <definedName name="DOLLARS_OUT">'Travel Support Form'!$H$37:$P$37</definedName>
    <definedName name="IN_OUT">'Travel Support Form'!$G$10:$G$33</definedName>
    <definedName name="LODGING">'Travel Support Form'!$K$10:$K$33</definedName>
    <definedName name="MEALS">'Travel Support Form'!$J$10:$J$33</definedName>
    <definedName name="MILE_RATE_EFF" comment="Effective Mileage Rate">'Travel Support Form'!$D$37</definedName>
    <definedName name="MILE_RATE_REDUC" comment="Four cent reduction when state car avail.">'Travel Support Form'!$D$36</definedName>
    <definedName name="MILE_RATE_STD">'Travel Support Form'!$D$35</definedName>
    <definedName name="MILES">'Travel Support Form'!$H$10:$H$33</definedName>
    <definedName name="MILES_IN">'Travel Support Form'!$H$34</definedName>
    <definedName name="MILES_OUT">'Travel Support Form'!$H$35</definedName>
    <definedName name="MISC">'Travel Support Form'!$N$10:$N$33</definedName>
    <definedName name="OTHER">'Travel Support Form'!$M$10:$M$33</definedName>
    <definedName name="REGIST">'Travel Support Form'!$P$10:$P$33</definedName>
    <definedName name="RowTitle1..e4">'Travel Support Form'!$B$2</definedName>
    <definedName name="RowTitle1..p4">'Travel Support Form'!$J$2</definedName>
    <definedName name="SUBSIST">'Travel Support Form'!$O$10:$O$33</definedName>
    <definedName name="TOT_EXP">'Travel Support Form'!$P$41</definedName>
    <definedName name="VALID_IN_OUT">'Travel Support Form'!$E$73:$E$74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3" i="5" l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99" i="1"/>
  <c r="S100" i="1"/>
  <c r="S101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4" i="1"/>
  <c r="Q124" i="1"/>
  <c r="Q123" i="1"/>
  <c r="S123" i="1" s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S102" i="1" s="1"/>
  <c r="Q101" i="1"/>
  <c r="T101" i="1" s="1"/>
  <c r="Q100" i="1"/>
  <c r="T100" i="1" s="1"/>
  <c r="Q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99" i="1"/>
  <c r="J47" i="5"/>
  <c r="J48" i="5"/>
  <c r="J49" i="5"/>
  <c r="J50" i="5"/>
  <c r="J51" i="5"/>
  <c r="J52" i="5"/>
  <c r="I47" i="5"/>
  <c r="I48" i="5"/>
  <c r="I49" i="5"/>
  <c r="I50" i="5"/>
  <c r="I51" i="5"/>
  <c r="I52" i="5"/>
  <c r="H47" i="5"/>
  <c r="H48" i="5"/>
  <c r="H49" i="5"/>
  <c r="H50" i="5"/>
  <c r="H51" i="5"/>
  <c r="H52" i="5"/>
  <c r="G47" i="5"/>
  <c r="G48" i="5"/>
  <c r="G49" i="5"/>
  <c r="G50" i="5"/>
  <c r="G51" i="5"/>
  <c r="G52" i="5"/>
  <c r="F47" i="5"/>
  <c r="F48" i="5"/>
  <c r="F49" i="5"/>
  <c r="F50" i="5"/>
  <c r="F51" i="5"/>
  <c r="F52" i="5"/>
  <c r="E47" i="5"/>
  <c r="E48" i="5"/>
  <c r="E49" i="5"/>
  <c r="E50" i="5"/>
  <c r="E51" i="5"/>
  <c r="E52" i="5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N100" i="1"/>
  <c r="N101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4" i="1"/>
  <c r="M100" i="1"/>
  <c r="O100" i="1" s="1"/>
  <c r="M101" i="1"/>
  <c r="O101" i="1" s="1"/>
  <c r="M102" i="1"/>
  <c r="N102" i="1" s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N123" i="1" s="1"/>
  <c r="M124" i="1"/>
  <c r="O124" i="1" s="1"/>
  <c r="M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99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H100" i="1"/>
  <c r="H102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4" i="1"/>
  <c r="G100" i="1"/>
  <c r="I100" i="1" s="1"/>
  <c r="G101" i="1"/>
  <c r="I101" i="1" s="1"/>
  <c r="G102" i="1"/>
  <c r="I102" i="1" s="1"/>
  <c r="G103" i="1"/>
  <c r="H103" i="1" s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H123" i="1" s="1"/>
  <c r="G124" i="1"/>
  <c r="I124" i="1" s="1"/>
  <c r="G99" i="1"/>
  <c r="H99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99" i="1"/>
  <c r="J46" i="5"/>
  <c r="I46" i="5"/>
  <c r="H46" i="5"/>
  <c r="H101" i="1" l="1"/>
  <c r="H125" i="1" s="1"/>
  <c r="D47" i="5" s="1"/>
  <c r="L125" i="1"/>
  <c r="T125" i="1"/>
  <c r="D52" i="5" s="1"/>
  <c r="K125" i="1"/>
  <c r="S99" i="1"/>
  <c r="S125" i="1" s="1"/>
  <c r="D51" i="5" s="1"/>
  <c r="Q125" i="1"/>
  <c r="N99" i="1"/>
  <c r="N125" i="1" s="1"/>
  <c r="M125" i="1"/>
  <c r="O99" i="1"/>
  <c r="O125" i="1" s="1"/>
  <c r="I99" i="1"/>
  <c r="I125" i="1" s="1"/>
  <c r="D48" i="5" s="1"/>
  <c r="E125" i="1"/>
  <c r="F125" i="1"/>
  <c r="G125" i="1"/>
  <c r="O40" i="1"/>
  <c r="L34" i="5"/>
  <c r="L37" i="5"/>
  <c r="L38" i="5"/>
  <c r="L31" i="5"/>
  <c r="L32" i="5"/>
  <c r="L35" i="5"/>
  <c r="L36" i="5"/>
  <c r="L30" i="5"/>
  <c r="G46" i="5"/>
  <c r="F46" i="5"/>
  <c r="E46" i="5"/>
  <c r="D50" i="5" l="1"/>
  <c r="D49" i="5"/>
  <c r="D45" i="5"/>
  <c r="E45" i="5"/>
  <c r="F45" i="5"/>
  <c r="G45" i="5"/>
  <c r="H45" i="5"/>
  <c r="I45" i="5"/>
  <c r="J45" i="5"/>
  <c r="H38" i="1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31" i="5"/>
  <c r="B1" i="1"/>
  <c r="D36" i="1"/>
  <c r="D37" i="1" s="1"/>
  <c r="P37" i="1"/>
  <c r="D44" i="5" s="1"/>
  <c r="P36" i="1"/>
  <c r="D37" i="5" s="1"/>
  <c r="O37" i="1"/>
  <c r="O36" i="1"/>
  <c r="N37" i="1"/>
  <c r="D43" i="5" s="1"/>
  <c r="N36" i="1"/>
  <c r="D36" i="5" s="1"/>
  <c r="M37" i="1"/>
  <c r="D42" i="5" s="1"/>
  <c r="M36" i="1"/>
  <c r="D35" i="5" s="1"/>
  <c r="L37" i="1"/>
  <c r="D41" i="5" s="1"/>
  <c r="L36" i="1"/>
  <c r="D34" i="5" s="1"/>
  <c r="K37" i="1"/>
  <c r="D40" i="5" s="1"/>
  <c r="K36" i="1"/>
  <c r="D33" i="5" s="1"/>
  <c r="J37" i="1"/>
  <c r="J36" i="1"/>
  <c r="I37" i="1"/>
  <c r="D39" i="5" s="1"/>
  <c r="I36" i="1"/>
  <c r="D32" i="5" s="1"/>
  <c r="H35" i="1"/>
  <c r="H34" i="1"/>
  <c r="J40" i="1"/>
  <c r="P39" i="1"/>
  <c r="P38" i="1"/>
  <c r="O39" i="1"/>
  <c r="O38" i="1"/>
  <c r="N39" i="1"/>
  <c r="N38" i="1"/>
  <c r="M39" i="1"/>
  <c r="M38" i="1"/>
  <c r="L39" i="1"/>
  <c r="L38" i="1"/>
  <c r="K39" i="1"/>
  <c r="K38" i="1"/>
  <c r="J39" i="1"/>
  <c r="J38" i="1"/>
  <c r="I39" i="1"/>
  <c r="I38" i="1"/>
  <c r="H39" i="1"/>
  <c r="H36" i="1" l="1"/>
  <c r="H37" i="1"/>
  <c r="D38" i="5" s="1"/>
  <c r="B4" i="1"/>
  <c r="D31" i="5" l="1"/>
  <c r="P41" i="1"/>
  <c r="P46" i="1" s="1"/>
  <c r="Q37" i="1"/>
  <c r="Q36" i="1"/>
  <c r="D46" i="5" l="1"/>
  <c r="A2" i="5" s="1" a="1"/>
  <c r="A2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<sst xmlns="http://schemas.openxmlformats.org/spreadsheetml/2006/main" count="192" uniqueCount="161">
  <si>
    <t>INSTRUCTIONS</t>
  </si>
  <si>
    <r>
      <rPr>
        <b/>
        <u/>
        <sz val="13"/>
        <color indexed="8"/>
        <rFont val="Arial"/>
        <family val="2"/>
      </rPr>
      <t>STATE EMPLOYEE?</t>
    </r>
    <r>
      <rPr>
        <sz val="13"/>
        <color indexed="8"/>
        <rFont val="Arial"/>
        <family val="2"/>
      </rPr>
      <t xml:space="preserve"> - Y/N, Idenfity if the traveler is a state employee. Use official payroll name (first, middle, last) or vendor name (if applicable).  No punctuation or nicknames.</t>
    </r>
  </si>
  <si>
    <r>
      <rPr>
        <b/>
        <u/>
        <sz val="13"/>
        <color indexed="8"/>
        <rFont val="Arial"/>
        <family val="2"/>
      </rPr>
      <t>NAME</t>
    </r>
    <r>
      <rPr>
        <sz val="13"/>
        <color indexed="8"/>
        <rFont val="Arial"/>
        <family val="2"/>
      </rPr>
      <t xml:space="preserve"> </t>
    </r>
    <r>
      <rPr>
        <sz val="13"/>
        <color rgb="FF000000"/>
        <rFont val="Arial"/>
        <family val="2"/>
      </rPr>
      <t>- Official payroll name (first, middle, last) or vendor name (if applicable).  No punctuation or nicknames.</t>
    </r>
  </si>
  <si>
    <r>
      <t>EMPLOYEE/VENDOR NUMBER</t>
    </r>
    <r>
      <rPr>
        <sz val="13"/>
        <color indexed="8"/>
        <rFont val="Arial"/>
        <family val="2"/>
      </rPr>
      <t xml:space="preserve"> - Enter SCEIS Vendor Number for Employee/Vendor (ZEMP/ZVEN)</t>
    </r>
  </si>
  <si>
    <r>
      <t>STATE CAR AVAILABILITY</t>
    </r>
    <r>
      <rPr>
        <sz val="13"/>
        <color indexed="8"/>
        <rFont val="Arial"/>
        <family val="2"/>
      </rPr>
      <t xml:space="preserve"> - This is to determine why a personal vehicle was used.  Click in cell and an arrow </t>
    </r>
    <r>
      <rPr>
        <sz val="13"/>
        <color indexed="8"/>
        <rFont val="Wingdings 3"/>
        <family val="1"/>
        <charset val="2"/>
      </rPr>
      <t></t>
    </r>
    <r>
      <rPr>
        <sz val="13"/>
        <color indexed="8"/>
        <rFont val="Arial"/>
        <family val="2"/>
      </rPr>
      <t xml:space="preserve">  will appear. Click the arrow and make a selection from the drop down list. This will determine the correct mileage rate.</t>
    </r>
  </si>
  <si>
    <r>
      <t>RESIDENCE ADDRESS - CITY - STATE - ZIP CODE</t>
    </r>
    <r>
      <rPr>
        <sz val="13"/>
        <color indexed="8"/>
        <rFont val="Arial"/>
        <family val="2"/>
      </rPr>
      <t xml:space="preserve"> - Employee\traveler residence address.</t>
    </r>
  </si>
  <si>
    <r>
      <t>OFFICIAL HEADQUARTERS</t>
    </r>
    <r>
      <rPr>
        <sz val="13"/>
        <color indexed="8"/>
        <rFont val="Arial"/>
        <family val="2"/>
      </rPr>
      <t xml:space="preserve"> - To record place of headquarters.</t>
    </r>
  </si>
  <si>
    <r>
      <rPr>
        <b/>
        <u/>
        <sz val="13"/>
        <color indexed="8"/>
        <rFont val="Arial"/>
        <family val="2"/>
      </rPr>
      <t>DATE</t>
    </r>
    <r>
      <rPr>
        <sz val="13"/>
        <color indexed="8"/>
        <rFont val="Arial"/>
        <family val="2"/>
      </rPr>
      <t xml:space="preserve"> - Calendar Date of Trav</t>
    </r>
    <r>
      <rPr>
        <sz val="13"/>
        <color rgb="FF000000"/>
        <rFont val="Arial"/>
        <family val="2"/>
      </rPr>
      <t>el.</t>
    </r>
  </si>
  <si>
    <r>
      <rPr>
        <b/>
        <u/>
        <sz val="13"/>
        <color indexed="8"/>
        <rFont val="Arial"/>
        <family val="2"/>
      </rPr>
      <t>DEP/ARR</t>
    </r>
    <r>
      <rPr>
        <sz val="13"/>
        <color indexed="8"/>
        <rFont val="Arial"/>
        <family val="2"/>
      </rPr>
      <t xml:space="preserve">- "D" or "DEP" to indicate departure time from official headquarters or residence.  "A" or "ARR" to indicate the arrival time back to official headquarters or residence if after working hours. </t>
    </r>
  </si>
  <si>
    <r>
      <rPr>
        <b/>
        <u/>
        <sz val="13"/>
        <color indexed="8"/>
        <rFont val="Arial"/>
        <family val="2"/>
      </rPr>
      <t>TIME</t>
    </r>
    <r>
      <rPr>
        <b/>
        <sz val="13"/>
        <color rgb="FF000000"/>
        <rFont val="Arial"/>
        <family val="2"/>
      </rPr>
      <t xml:space="preserve"> </t>
    </r>
    <r>
      <rPr>
        <sz val="13"/>
        <color indexed="8"/>
        <rFont val="Arial"/>
        <family val="2"/>
      </rPr>
      <t>- Actual time of departure or arrival to official headquarters or residence.</t>
    </r>
  </si>
  <si>
    <r>
      <rPr>
        <b/>
        <u/>
        <sz val="13"/>
        <color indexed="8"/>
        <rFont val="Arial"/>
        <family val="2"/>
      </rPr>
      <t>LOCATION</t>
    </r>
    <r>
      <rPr>
        <sz val="13"/>
        <color indexed="8"/>
        <rFont val="Arial"/>
        <family val="2"/>
      </rPr>
      <t xml:space="preserve"> - Identify the departure/arrival location corresponding to the stated time.</t>
    </r>
  </si>
  <si>
    <r>
      <rPr>
        <b/>
        <u/>
        <sz val="13"/>
        <color indexed="8"/>
        <rFont val="Arial"/>
        <family val="2"/>
      </rPr>
      <t>SINGLE DAY TRAVEL?</t>
    </r>
    <r>
      <rPr>
        <sz val="13"/>
        <color indexed="8"/>
        <rFont val="Arial"/>
        <family val="2"/>
      </rPr>
      <t xml:space="preserve"> - Identify if travel occurs within a single calendar day. (Required for Meals and Subsistence)</t>
    </r>
  </si>
  <si>
    <r>
      <rPr>
        <b/>
        <u/>
        <sz val="13"/>
        <color indexed="8"/>
        <rFont val="Arial"/>
        <family val="2"/>
      </rPr>
      <t>IN/OUT</t>
    </r>
    <r>
      <rPr>
        <sz val="13"/>
        <color indexed="8"/>
        <rFont val="Arial"/>
        <family val="2"/>
      </rPr>
      <t xml:space="preserve"> - Identify if this travel is in-state travel ("In") or out-of-state travel ("Out").</t>
    </r>
  </si>
  <si>
    <r>
      <rPr>
        <b/>
        <u/>
        <sz val="13"/>
        <color indexed="8"/>
        <rFont val="Arial"/>
        <family val="2"/>
      </rPr>
      <t>AUTO MILES</t>
    </r>
    <r>
      <rPr>
        <sz val="13"/>
        <color indexed="8"/>
        <rFont val="Arial"/>
        <family val="2"/>
      </rPr>
      <t xml:space="preserve"> - Distance traveled in a privately owned vehicle.  </t>
    </r>
  </si>
  <si>
    <r>
      <rPr>
        <b/>
        <u/>
        <sz val="13"/>
        <color indexed="8"/>
        <rFont val="Arial"/>
        <family val="2"/>
      </rPr>
      <t>PER DIEM</t>
    </r>
    <r>
      <rPr>
        <u/>
        <sz val="13"/>
        <color indexed="8"/>
        <rFont val="Arial"/>
        <family val="2"/>
      </rPr>
      <t xml:space="preserve"> </t>
    </r>
    <r>
      <rPr>
        <sz val="13"/>
        <color indexed="8"/>
        <rFont val="Arial"/>
        <family val="2"/>
      </rPr>
      <t xml:space="preserve">- State employee are not eligible for diem. </t>
    </r>
  </si>
  <si>
    <r>
      <t>MEALS</t>
    </r>
    <r>
      <rPr>
        <sz val="13"/>
        <color rgb="FF000000"/>
        <rFont val="Arial"/>
        <family val="2"/>
      </rPr>
      <t xml:space="preserve"> -</t>
    </r>
    <r>
      <rPr>
        <b/>
        <sz val="13"/>
        <color indexed="8"/>
        <rFont val="Arial"/>
        <family val="2"/>
      </rPr>
      <t xml:space="preserve"> </t>
    </r>
    <r>
      <rPr>
        <sz val="13"/>
        <color rgb="FF000000"/>
        <rFont val="Arial"/>
        <family val="2"/>
      </rPr>
      <t xml:space="preserve">This column is to claim allowable meals while in travel status in accordance with the State of South Carolina Statewide Disbursement Regulations. </t>
    </r>
  </si>
  <si>
    <r>
      <rPr>
        <b/>
        <u/>
        <sz val="13"/>
        <color indexed="8"/>
        <rFont val="Arial"/>
        <family val="2"/>
      </rPr>
      <t>LODGING</t>
    </r>
    <r>
      <rPr>
        <sz val="13"/>
        <color rgb="FF000000"/>
        <rFont val="Arial"/>
        <family val="2"/>
      </rPr>
      <t xml:space="preserve"> </t>
    </r>
    <r>
      <rPr>
        <sz val="13"/>
        <color indexed="8"/>
        <rFont val="Arial"/>
        <family val="2"/>
      </rPr>
      <t>- To record expenditures for hotel/lodging.  Attach final folio receipt.</t>
    </r>
  </si>
  <si>
    <r>
      <rPr>
        <b/>
        <u/>
        <sz val="13"/>
        <color indexed="8"/>
        <rFont val="Arial"/>
        <family val="2"/>
      </rPr>
      <t>AIR TRANS</t>
    </r>
    <r>
      <rPr>
        <sz val="13"/>
        <color rgb="FF000000"/>
        <rFont val="Arial"/>
        <family val="2"/>
      </rPr>
      <t xml:space="preserve"> </t>
    </r>
    <r>
      <rPr>
        <sz val="13"/>
        <color indexed="8"/>
        <rFont val="Arial"/>
        <family val="2"/>
      </rPr>
      <t xml:space="preserve">- To record any expenditures for air transportation. </t>
    </r>
  </si>
  <si>
    <r>
      <rPr>
        <b/>
        <u/>
        <sz val="13"/>
        <color indexed="8"/>
        <rFont val="Arial"/>
        <family val="2"/>
      </rPr>
      <t>OTHER TRANS</t>
    </r>
    <r>
      <rPr>
        <sz val="13"/>
        <color rgb="FF000000"/>
        <rFont val="Arial"/>
        <family val="2"/>
      </rPr>
      <t xml:space="preserve"> </t>
    </r>
    <r>
      <rPr>
        <sz val="13"/>
        <color indexed="8"/>
        <rFont val="Arial"/>
        <family val="2"/>
      </rPr>
      <t>- To record other forms of transportation such as train, taxi, ride-share, etc.</t>
    </r>
  </si>
  <si>
    <r>
      <rPr>
        <b/>
        <u/>
        <sz val="13"/>
        <color indexed="8"/>
        <rFont val="Arial"/>
        <family val="2"/>
      </rPr>
      <t>MISC TRAVEL EXPENSE</t>
    </r>
    <r>
      <rPr>
        <b/>
        <sz val="13"/>
        <color rgb="FF000000"/>
        <rFont val="Arial"/>
        <family val="2"/>
      </rPr>
      <t xml:space="preserve"> </t>
    </r>
    <r>
      <rPr>
        <sz val="13"/>
        <color indexed="8"/>
        <rFont val="Arial"/>
        <family val="2"/>
      </rPr>
      <t>-</t>
    </r>
    <r>
      <rPr>
        <sz val="13"/>
        <color rgb="FF000000"/>
        <rFont val="Arial"/>
        <family val="2"/>
      </rPr>
      <t xml:space="preserve"> To record other miscellaneous expenses such as parking, tolls, fees, etc.</t>
    </r>
  </si>
  <si>
    <r>
      <rPr>
        <b/>
        <u/>
        <sz val="13"/>
        <color indexed="8"/>
        <rFont val="Arial"/>
        <family val="2"/>
      </rPr>
      <t>SUBSIST ALLOW</t>
    </r>
    <r>
      <rPr>
        <sz val="13"/>
        <color rgb="FF000000"/>
        <rFont val="Arial"/>
        <family val="2"/>
      </rPr>
      <t xml:space="preserve"> </t>
    </r>
    <r>
      <rPr>
        <sz val="13"/>
        <color indexed="8"/>
        <rFont val="Arial"/>
        <family val="2"/>
      </rPr>
      <t xml:space="preserve">- Any allowable subsistance that can be claimed. </t>
    </r>
  </si>
  <si>
    <r>
      <rPr>
        <b/>
        <u/>
        <sz val="13"/>
        <color rgb="FF000000"/>
        <rFont val="Arial"/>
        <family val="2"/>
      </rPr>
      <t>REGIST FEES</t>
    </r>
    <r>
      <rPr>
        <sz val="13"/>
        <color indexed="8"/>
        <rFont val="Arial"/>
        <family val="2"/>
      </rPr>
      <t xml:space="preserve"> - Conference or training registration fees.  Itinerary must be attached.</t>
    </r>
  </si>
  <si>
    <r>
      <t>DESCRIPTION OF TRAVEL/OTHER REMARKS</t>
    </r>
    <r>
      <rPr>
        <sz val="13"/>
        <color indexed="8"/>
        <rFont val="Arial"/>
        <family val="2"/>
      </rPr>
      <t xml:space="preserve"> - Descripe trip purpose and any clarifying remarks such as: explaining miscellaneous expenses, use of personal vehicle, hotel direct billing, etc.</t>
    </r>
  </si>
  <si>
    <t>STATE EMPLOYEE?</t>
  </si>
  <si>
    <t xml:space="preserve">STATE CAR AVAILABLE? </t>
  </si>
  <si>
    <t>DOCUMENT NUMBER:</t>
  </si>
  <si>
    <t>NAME:</t>
  </si>
  <si>
    <t>RESIDENCE ADDRESS:</t>
  </si>
  <si>
    <t>OFFICIAL HEADQUARTERS:</t>
  </si>
  <si>
    <t>THIS FORM MUST BE COMPLETED IN EXCEL ELECTRONICALLY.  IF NOT COMPLETED ELECTRONICALLY, THIS FORM WILL BE RETURNED.</t>
  </si>
  <si>
    <t>SINGLE</t>
  </si>
  <si>
    <t>MISC</t>
  </si>
  <si>
    <t>DATE</t>
  </si>
  <si>
    <t>DEP</t>
  </si>
  <si>
    <t>DAY</t>
  </si>
  <si>
    <t>IN</t>
  </si>
  <si>
    <t>AUTO</t>
  </si>
  <si>
    <t>PER</t>
  </si>
  <si>
    <t>AIR</t>
  </si>
  <si>
    <t>OTHER</t>
  </si>
  <si>
    <t>TRAVEL</t>
  </si>
  <si>
    <t>SUBSIST</t>
  </si>
  <si>
    <t>REGIST</t>
  </si>
  <si>
    <t>MM / DD / YY</t>
  </si>
  <si>
    <t>ARR</t>
  </si>
  <si>
    <t>TIME</t>
  </si>
  <si>
    <t>LOCATION</t>
  </si>
  <si>
    <t>TRAVEL?</t>
  </si>
  <si>
    <t>OUT</t>
  </si>
  <si>
    <t>MILES</t>
  </si>
  <si>
    <t>DIEM</t>
  </si>
  <si>
    <t xml:space="preserve"> MEALS</t>
  </si>
  <si>
    <t>LODGING</t>
  </si>
  <si>
    <t>TRANS</t>
  </si>
  <si>
    <t>EXPENSE</t>
  </si>
  <si>
    <t>ALLOW</t>
  </si>
  <si>
    <t>FEES</t>
  </si>
  <si>
    <t>IRS Effective Date: 7/1/26</t>
  </si>
  <si>
    <t>TOTAL MILES  IN STATE</t>
  </si>
  <si>
    <t>In</t>
  </si>
  <si>
    <t>TOTAL</t>
  </si>
  <si>
    <t>Mileage Rate</t>
  </si>
  <si>
    <t>TOTAL MILES  OUT OF STATE</t>
  </si>
  <si>
    <t>Out</t>
  </si>
  <si>
    <t>Reduced Rate</t>
  </si>
  <si>
    <t>TOTAL DOLLARS  IN STATE</t>
  </si>
  <si>
    <t>EFFECTIVE RATE</t>
  </si>
  <si>
    <t>TOTAL DOLLARS  OUT OF STATE</t>
  </si>
  <si>
    <t>NON-REPORTABLE IN STATE</t>
  </si>
  <si>
    <t>DESCRIPTION OF TRAVEL
AND OTHER REMARKS:</t>
  </si>
  <si>
    <t>NON-RERPORTABLE OUT OF STATE</t>
  </si>
  <si>
    <t>REPORTABLE IN OR OUT OF STATE</t>
  </si>
  <si>
    <t>Cost Center:</t>
  </si>
  <si>
    <t>TOTAL EXPENSES:</t>
  </si>
  <si>
    <t>Functional Area:</t>
  </si>
  <si>
    <t>Fund:</t>
  </si>
  <si>
    <t>Order #:</t>
  </si>
  <si>
    <t>Grant:</t>
  </si>
  <si>
    <t>CASH ADVANCE:</t>
  </si>
  <si>
    <t>Departure Time</t>
  </si>
  <si>
    <t>Return Time</t>
  </si>
  <si>
    <t>In State</t>
  </si>
  <si>
    <t>Out of State</t>
  </si>
  <si>
    <t>Breakfast</t>
  </si>
  <si>
    <r>
      <rPr>
        <b/>
        <u/>
        <sz val="10"/>
        <color indexed="8"/>
        <rFont val="Verdana"/>
        <family val="2"/>
      </rPr>
      <t>Before</t>
    </r>
    <r>
      <rPr>
        <sz val="10"/>
        <color indexed="8"/>
        <rFont val="Verdana"/>
        <family val="2"/>
      </rPr>
      <t xml:space="preserve">  6:30AM</t>
    </r>
  </si>
  <si>
    <r>
      <rPr>
        <b/>
        <u/>
        <sz val="10"/>
        <color indexed="8"/>
        <rFont val="Verdana"/>
        <family val="2"/>
      </rPr>
      <t>After</t>
    </r>
    <r>
      <rPr>
        <b/>
        <sz val="10"/>
        <color rgb="FF000000"/>
        <rFont val="Verdana"/>
        <family val="2"/>
      </rPr>
      <t xml:space="preserve"> </t>
    </r>
    <r>
      <rPr>
        <sz val="10"/>
        <color indexed="8"/>
        <rFont val="Verdana"/>
        <family val="2"/>
      </rPr>
      <t>11:00AM</t>
    </r>
  </si>
  <si>
    <t>CHECK AMOUNT:</t>
  </si>
  <si>
    <t>Lunch</t>
  </si>
  <si>
    <r>
      <rPr>
        <b/>
        <u/>
        <sz val="10"/>
        <color indexed="8"/>
        <rFont val="Verdana"/>
        <family val="2"/>
      </rPr>
      <t>Before</t>
    </r>
    <r>
      <rPr>
        <sz val="10"/>
        <color indexed="8"/>
        <rFont val="Verdana"/>
        <family val="2"/>
      </rPr>
      <t xml:space="preserve"> 11:00AM</t>
    </r>
  </si>
  <si>
    <r>
      <rPr>
        <b/>
        <u/>
        <sz val="10"/>
        <color indexed="8"/>
        <rFont val="Verdana"/>
        <family val="2"/>
      </rPr>
      <t>After</t>
    </r>
    <r>
      <rPr>
        <sz val="10"/>
        <color indexed="8"/>
        <rFont val="Verdana"/>
        <family val="2"/>
      </rPr>
      <t xml:space="preserve">  1:30PM</t>
    </r>
    <r>
      <rPr>
        <sz val="10"/>
        <color theme="0"/>
        <rFont val="Verdana"/>
        <family val="2"/>
      </rPr>
      <t>.</t>
    </r>
  </si>
  <si>
    <t>Dinner</t>
  </si>
  <si>
    <r>
      <rPr>
        <b/>
        <u/>
        <sz val="10"/>
        <color indexed="8"/>
        <rFont val="Verdana"/>
        <family val="2"/>
      </rPr>
      <t>Before</t>
    </r>
    <r>
      <rPr>
        <sz val="10"/>
        <color indexed="8"/>
        <rFont val="Verdana"/>
        <family val="2"/>
      </rPr>
      <t xml:space="preserve">  5:15PM</t>
    </r>
  </si>
  <si>
    <r>
      <rPr>
        <b/>
        <u/>
        <sz val="10"/>
        <color indexed="8"/>
        <rFont val="Verdana"/>
        <family val="2"/>
      </rPr>
      <t>After</t>
    </r>
    <r>
      <rPr>
        <sz val="10"/>
        <color indexed="8"/>
        <rFont val="Verdana"/>
        <family val="2"/>
      </rPr>
      <t xml:space="preserve">  8:30PM</t>
    </r>
    <r>
      <rPr>
        <sz val="10"/>
        <color theme="0"/>
        <rFont val="Verdana"/>
        <family val="2"/>
      </rPr>
      <t>.</t>
    </r>
  </si>
  <si>
    <t>I HEREBY CERTIFY OR AFFIRM THAT THE ABOVE EXPENSES WERE ACTUALLY INCURRED BY ME AS NECESSARY TRAVELING EXPENSES IN THE PERFORMANCE OF MY OFFICIAL DUTIES; ANY MEALS OR LODGING INCLUDED IN A CONFERENCE OR CONVENTION REGISTRATION FEE HAVE BEEN DEDUCTED FROM THE TRAVEL CLAIM; AND THAT THIS CLAIM IS TRUE AND CORRECT IN EVERY MATERIAL MATTER AND CONFORMS WITH THE REQUIREMENTS OF STATE LAWS, RULES AND REGULATIONS.</t>
  </si>
  <si>
    <r>
      <t xml:space="preserve"> </t>
    </r>
    <r>
      <rPr>
        <b/>
        <sz val="10"/>
        <color rgb="FF000000"/>
        <rFont val="Verdana"/>
        <family val="2"/>
      </rPr>
      <t>TRAVELER'S SIGNATURE:</t>
    </r>
  </si>
  <si>
    <t>DATE:</t>
  </si>
  <si>
    <t xml:space="preserve"> APPROVAL SIGNATURE:</t>
  </si>
  <si>
    <t>Travel Support Document - Updated 7/13/2026</t>
  </si>
  <si>
    <t>The information in the tab is intended to be updated and maintained only by the Comptroller General's Office.</t>
  </si>
  <si>
    <t>This rows should be hidden prior to distribution after update.</t>
  </si>
  <si>
    <t>Instructions for updates are saved at the appropriate network drive location.  That is currently:</t>
  </si>
  <si>
    <t>T:\CSA Accounts Payables\TRAVEL\Certification for travel</t>
  </si>
  <si>
    <t>In/Out of State valid responses:</t>
  </si>
  <si>
    <t>Supported Date Ranges for this form</t>
  </si>
  <si>
    <t>&lt;-- Note, this date also drives the calendar year of the form.</t>
  </si>
  <si>
    <t>Yes/No</t>
  </si>
  <si>
    <t>Yes</t>
  </si>
  <si>
    <t>No</t>
  </si>
  <si>
    <t>Car available</t>
  </si>
  <si>
    <t>YES - State Car Available</t>
  </si>
  <si>
    <t>YES - Impractical or Not Adequate</t>
  </si>
  <si>
    <t>NO - State Car Not Available</t>
  </si>
  <si>
    <t>NO - Non-State Employee</t>
  </si>
  <si>
    <t>Reportable valid responses:</t>
  </si>
  <si>
    <t>State Employee and Non-State</t>
  </si>
  <si>
    <t>Non-State</t>
  </si>
  <si>
    <t>State Employee</t>
  </si>
  <si>
    <t>Meal Amount</t>
  </si>
  <si>
    <t>Reportable</t>
  </si>
  <si>
    <t>Non-Reportable</t>
  </si>
  <si>
    <t>Subsist</t>
  </si>
  <si>
    <t>Description-Do Not Copy</t>
  </si>
  <si>
    <t>G/L acct</t>
  </si>
  <si>
    <t>D/C</t>
  </si>
  <si>
    <t>Amount in doc. Curr.</t>
  </si>
  <si>
    <t>Cost Center</t>
  </si>
  <si>
    <t>Func. Area</t>
  </si>
  <si>
    <t>Fund</t>
  </si>
  <si>
    <t>Grant</t>
  </si>
  <si>
    <t>Order</t>
  </si>
  <si>
    <t>Text</t>
  </si>
  <si>
    <t>Amoun in doc. Curr.</t>
  </si>
  <si>
    <t xml:space="preserve">5050010000 - IN STATE - MEALS (NON-REPORTABLE) </t>
  </si>
  <si>
    <t>IN STATE - AUTO MILEAGE</t>
  </si>
  <si>
    <t xml:space="preserve">5050510000 - OUT OF STATE - MEALS (NON-REPORTABLE) </t>
  </si>
  <si>
    <t>PER DIEM</t>
  </si>
  <si>
    <t>5051520000 - REPORTABLE MEALS</t>
  </si>
  <si>
    <t>IN STATE - LODGING</t>
  </si>
  <si>
    <t xml:space="preserve">5021430000 - NON-STATE EMPLOYEE - TRAVEL - NON-REPORTABLE </t>
  </si>
  <si>
    <t>IN STATE - AIR TRANSPORTATION</t>
  </si>
  <si>
    <t xml:space="preserve">5021440000 - NON-STATE EMPLOYEE - TRAVEL - REPORTABLE </t>
  </si>
  <si>
    <t>IN STATE - OTHER TRANSPORTATION</t>
  </si>
  <si>
    <t xml:space="preserve">5050080000 - IN STATE - SUBSISTENCE ALLOWANCE </t>
  </si>
  <si>
    <t>IN STATE - MISCELLANEOUS TRAVEL EXPENSE</t>
  </si>
  <si>
    <t xml:space="preserve">5050580000 - OUT OF STATE - SUBSISTENCE ALLOWANCE </t>
  </si>
  <si>
    <t>TRAINING - IN-STATE REGISTRATION FEES</t>
  </si>
  <si>
    <t>OUT OF STATE - AUTO MILEAGE</t>
  </si>
  <si>
    <t>OUT OF STATE - LODGING</t>
  </si>
  <si>
    <t>OUT OF STATE - AIR TRANSPORTATION</t>
  </si>
  <si>
    <t>OUT OF STATE - OTHER TRANSPORTATION</t>
  </si>
  <si>
    <t>OUT OF STATE - MISCELLANEOUS TRAVEL EXPENSE</t>
  </si>
  <si>
    <t>TRAINING - OUT-OF-STATE REGISTRATION FEES</t>
  </si>
  <si>
    <t>TRAVEL ADVANCE**Select Credit In SAP**</t>
  </si>
  <si>
    <t>H Credit</t>
  </si>
  <si>
    <t>NON-STATE EMPLOYEE - TRAVEL - NON-REPORTABLE</t>
  </si>
  <si>
    <t xml:space="preserve">IN STATE - MEALS (NON-REPORTABLE) </t>
  </si>
  <si>
    <t xml:space="preserve">OUT OF STATE - MEALS (NON-REPORTABLE) </t>
  </si>
  <si>
    <t>REPORTABLE MEALS</t>
  </si>
  <si>
    <t xml:space="preserve">NON-STATE EMPLOYEE - TRAVEL - REPORTABLE </t>
  </si>
  <si>
    <t xml:space="preserve">IN STATE - SUBSISTENCE ALLOWANCE </t>
  </si>
  <si>
    <t xml:space="preserve"> OUT OF STATE - SUBSISTENCE ALLOWANCE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</si>
</sst>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$&quot;#,##0.00_);[Red]\(&quot;$&quot;#,##0.00\)"/>
    <numFmt numFmtId="43" formatCode="_(* #,##0.00_);_(* \(#,##0.00\);_(* &quot;-&quot;??_);_(@_)"/>
    <numFmt numFmtId="164" formatCode="General;[Red]\-General"/>
    <numFmt numFmtId="165" formatCode="0000"/>
    <numFmt numFmtId="166" formatCode="[$$-409]#,##0.00"/>
    <numFmt numFmtId="167" formatCode="hh:mm\ AM/PM"/>
    <numFmt numFmtId="168" formatCode="0.000"/>
    <numFmt numFmtId="169" formatCode="mm/dd/yy;@"/>
    <numFmt numFmtId="170" formatCode="_(* #,##0_);_(* \(#,##0\);_(* &quot;-&quot;??_);_(@_)"/>
  </numFmts>
  <fonts count="41">
    <font>
      <sz val="11"/>
      <color theme="1"/>
      <name val="Calibri"/>
      <family val="2"/>
      <scheme val="minor"/>
    </font>
    <font>
      <sz val="12"/>
      <name val="Arial MT"/>
    </font>
    <font>
      <b/>
      <sz val="8"/>
      <color indexed="8"/>
      <name val="Arial MT"/>
    </font>
    <font>
      <sz val="6"/>
      <color indexed="8"/>
      <name val="Arial MT"/>
    </font>
    <font>
      <u/>
      <sz val="12"/>
      <color indexed="8"/>
      <name val="Arial"/>
      <family val="2"/>
    </font>
    <font>
      <b/>
      <sz val="16"/>
      <name val="Arial MT"/>
    </font>
    <font>
      <b/>
      <sz val="14"/>
      <name val="Arial MT"/>
    </font>
    <font>
      <u/>
      <sz val="13"/>
      <color indexed="8"/>
      <name val="Arial"/>
      <family val="2"/>
    </font>
    <font>
      <b/>
      <u/>
      <sz val="13"/>
      <color indexed="8"/>
      <name val="Arial"/>
      <family val="2"/>
    </font>
    <font>
      <sz val="13"/>
      <color indexed="8"/>
      <name val="Arial"/>
      <family val="2"/>
    </font>
    <font>
      <b/>
      <sz val="13"/>
      <color indexed="8"/>
      <name val="Arial"/>
      <family val="2"/>
    </font>
    <font>
      <sz val="13"/>
      <color rgb="FF000000"/>
      <name val="Arial"/>
      <family val="2"/>
    </font>
    <font>
      <sz val="13"/>
      <color indexed="8"/>
      <name val="Wingdings 3"/>
      <family val="1"/>
      <charset val="2"/>
    </font>
    <font>
      <b/>
      <u/>
      <sz val="13"/>
      <color rgb="FF000000"/>
      <name val="Arial"/>
      <family val="2"/>
    </font>
    <font>
      <b/>
      <sz val="13"/>
      <color rgb="FF000000"/>
      <name val="Arial"/>
      <family val="2"/>
    </font>
    <font>
      <sz val="12"/>
      <color indexed="8"/>
      <name val="Verdana"/>
      <family val="2"/>
    </font>
    <font>
      <b/>
      <sz val="10"/>
      <color indexed="8"/>
      <name val="Verdana"/>
      <family val="2"/>
    </font>
    <font>
      <sz val="12"/>
      <name val="Verdana"/>
      <family val="2"/>
    </font>
    <font>
      <sz val="10"/>
      <color indexed="8"/>
      <name val="Verdana"/>
      <family val="2"/>
    </font>
    <font>
      <b/>
      <sz val="14"/>
      <color rgb="FF0000FF"/>
      <name val="Verdana"/>
      <family val="2"/>
    </font>
    <font>
      <sz val="8"/>
      <color indexed="8"/>
      <name val="Verdana"/>
      <family val="2"/>
    </font>
    <font>
      <sz val="6"/>
      <color indexed="8"/>
      <name val="Verdana"/>
      <family val="2"/>
    </font>
    <font>
      <b/>
      <sz val="8"/>
      <color rgb="FF000000"/>
      <name val="Verdana"/>
      <family val="2"/>
    </font>
    <font>
      <b/>
      <u/>
      <sz val="10"/>
      <name val="Verdana"/>
      <family val="2"/>
    </font>
    <font>
      <sz val="10"/>
      <name val="Verdana"/>
      <family val="2"/>
    </font>
    <font>
      <b/>
      <sz val="10"/>
      <color rgb="FFFF0000"/>
      <name val="Verdana"/>
      <family val="2"/>
    </font>
    <font>
      <u/>
      <sz val="10"/>
      <color indexed="8"/>
      <name val="Verdana"/>
      <family val="2"/>
    </font>
    <font>
      <b/>
      <u/>
      <sz val="10"/>
      <color indexed="8"/>
      <name val="Verdana"/>
      <family val="2"/>
    </font>
    <font>
      <b/>
      <sz val="14"/>
      <color indexed="8"/>
      <name val="Verdana"/>
      <family val="2"/>
    </font>
    <font>
      <sz val="11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0"/>
      <color theme="0"/>
      <name val="Verdana"/>
      <family val="2"/>
    </font>
    <font>
      <sz val="14"/>
      <color indexed="8"/>
      <name val="Verdana"/>
      <family val="2"/>
    </font>
    <font>
      <b/>
      <sz val="12"/>
      <color indexed="8"/>
      <name val="Verdana"/>
      <family val="2"/>
    </font>
    <font>
      <b/>
      <sz val="14"/>
      <color theme="1"/>
      <name val="Calibri"/>
      <family val="2"/>
      <scheme val="minor"/>
    </font>
    <font>
      <b/>
      <sz val="10"/>
      <name val="Verdana"/>
      <family val="2"/>
    </font>
    <font>
      <b/>
      <sz val="10"/>
      <color theme="1"/>
      <name val="Verdana"/>
      <family val="2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name val="Arial MT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FC7CE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79998168889431442"/>
        <bgColor indexed="8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3" fontId="29" fillId="0" borderId="0" applyFont="0" applyFill="0" applyBorder="0" applyAlignment="0" applyProtection="0"/>
    <xf numFmtId="0" fontId="29" fillId="7" borderId="0" applyNumberFormat="0" applyBorder="0" applyAlignment="0" applyProtection="0"/>
    <xf numFmtId="0" fontId="37" fillId="8" borderId="0" applyNumberFormat="0" applyBorder="0" applyAlignment="0" applyProtection="0"/>
    <xf numFmtId="0" fontId="38" fillId="0" borderId="0" applyNumberFormat="0" applyFill="0" applyBorder="0" applyAlignment="0" applyProtection="0"/>
  </cellStyleXfs>
  <cellXfs count="212">
    <xf numFmtId="0" fontId="0" fillId="0" borderId="0" xfId="0"/>
    <xf numFmtId="164" fontId="1" fillId="0" borderId="0" xfId="0" applyNumberFormat="1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6" fillId="4" borderId="0" xfId="0" applyFont="1" applyFill="1" applyAlignment="1">
      <alignment horizontal="left"/>
    </xf>
    <xf numFmtId="164" fontId="18" fillId="4" borderId="0" xfId="0" applyNumberFormat="1" applyFont="1" applyFill="1"/>
    <xf numFmtId="0" fontId="18" fillId="3" borderId="0" xfId="0" applyFont="1" applyFill="1" applyAlignment="1">
      <alignment horizontal="center"/>
    </xf>
    <xf numFmtId="168" fontId="18" fillId="3" borderId="7" xfId="0" applyNumberFormat="1" applyFont="1" applyFill="1" applyBorder="1" applyAlignment="1">
      <alignment horizontal="center"/>
    </xf>
    <xf numFmtId="0" fontId="24" fillId="0" borderId="8" xfId="0" applyFont="1" applyBorder="1"/>
    <xf numFmtId="0" fontId="16" fillId="3" borderId="18" xfId="0" applyFont="1" applyFill="1" applyBorder="1" applyAlignment="1">
      <alignment horizontal="left"/>
    </xf>
    <xf numFmtId="0" fontId="16" fillId="3" borderId="19" xfId="0" applyFont="1" applyFill="1" applyBorder="1" applyAlignment="1">
      <alignment horizontal="left"/>
    </xf>
    <xf numFmtId="168" fontId="25" fillId="4" borderId="20" xfId="0" applyNumberFormat="1" applyFont="1" applyFill="1" applyBorder="1" applyAlignment="1">
      <alignment horizontal="center"/>
    </xf>
    <xf numFmtId="164" fontId="18" fillId="3" borderId="3" xfId="0" applyNumberFormat="1" applyFont="1" applyFill="1" applyBorder="1" applyAlignment="1">
      <alignment horizontal="left"/>
    </xf>
    <xf numFmtId="164" fontId="18" fillId="3" borderId="2" xfId="0" applyNumberFormat="1" applyFont="1" applyFill="1" applyBorder="1" applyAlignment="1">
      <alignment horizontal="center"/>
    </xf>
    <xf numFmtId="166" fontId="18" fillId="3" borderId="2" xfId="0" applyNumberFormat="1" applyFont="1" applyFill="1" applyBorder="1" applyAlignment="1">
      <alignment horizontal="center"/>
    </xf>
    <xf numFmtId="166" fontId="18" fillId="4" borderId="2" xfId="0" applyNumberFormat="1" applyFont="1" applyFill="1" applyBorder="1" applyAlignment="1">
      <alignment horizontal="center"/>
    </xf>
    <xf numFmtId="164" fontId="18" fillId="3" borderId="0" xfId="0" applyNumberFormat="1" applyFont="1" applyFill="1" applyAlignment="1">
      <alignment horizontal="left"/>
    </xf>
    <xf numFmtId="164" fontId="18" fillId="3" borderId="4" xfId="0" applyNumberFormat="1" applyFont="1" applyFill="1" applyBorder="1" applyAlignment="1">
      <alignment horizontal="center"/>
    </xf>
    <xf numFmtId="166" fontId="18" fillId="4" borderId="4" xfId="0" applyNumberFormat="1" applyFont="1" applyFill="1" applyBorder="1" applyAlignment="1">
      <alignment horizontal="center"/>
    </xf>
    <xf numFmtId="164" fontId="18" fillId="3" borderId="1" xfId="0" applyNumberFormat="1" applyFont="1" applyFill="1" applyBorder="1" applyAlignment="1">
      <alignment horizontal="left"/>
    </xf>
    <xf numFmtId="164" fontId="18" fillId="3" borderId="0" xfId="0" applyNumberFormat="1" applyFont="1" applyFill="1" applyAlignment="1">
      <alignment horizontal="center"/>
    </xf>
    <xf numFmtId="4" fontId="18" fillId="3" borderId="0" xfId="0" applyNumberFormat="1" applyFont="1" applyFill="1" applyAlignment="1">
      <alignment horizontal="center"/>
    </xf>
    <xf numFmtId="0" fontId="16" fillId="4" borderId="0" xfId="0" applyFont="1" applyFill="1" applyAlignment="1">
      <alignment horizontal="right" vertical="center"/>
    </xf>
    <xf numFmtId="0" fontId="16" fillId="4" borderId="0" xfId="0" applyFont="1" applyFill="1" applyAlignment="1">
      <alignment horizontal="left" vertical="center" indent="6"/>
    </xf>
    <xf numFmtId="0" fontId="16" fillId="4" borderId="0" xfId="0" applyFont="1" applyFill="1" applyAlignment="1">
      <alignment horizontal="right" vertical="center" indent="2"/>
    </xf>
    <xf numFmtId="0" fontId="16" fillId="4" borderId="0" xfId="0" applyFont="1" applyFill="1" applyAlignment="1">
      <alignment horizontal="right" vertical="center" indent="4"/>
    </xf>
    <xf numFmtId="0" fontId="0" fillId="5" borderId="26" xfId="0" applyFill="1" applyBorder="1"/>
    <xf numFmtId="164" fontId="1" fillId="5" borderId="26" xfId="0" applyNumberFormat="1" applyFont="1" applyFill="1" applyBorder="1"/>
    <xf numFmtId="0" fontId="3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center" vertical="top"/>
    </xf>
    <xf numFmtId="0" fontId="0" fillId="0" borderId="0" xfId="0" applyAlignment="1">
      <alignment vertical="top"/>
    </xf>
    <xf numFmtId="164" fontId="1" fillId="0" borderId="0" xfId="0" applyNumberFormat="1" applyFont="1" applyAlignment="1">
      <alignment vertical="top"/>
    </xf>
    <xf numFmtId="0" fontId="16" fillId="4" borderId="0" xfId="0" applyFont="1" applyFill="1" applyAlignment="1">
      <alignment horizontal="left" vertical="center"/>
    </xf>
    <xf numFmtId="164" fontId="24" fillId="0" borderId="0" xfId="0" applyNumberFormat="1" applyFont="1"/>
    <xf numFmtId="164" fontId="17" fillId="0" borderId="0" xfId="0" applyNumberFormat="1" applyFont="1"/>
    <xf numFmtId="164" fontId="20" fillId="2" borderId="14" xfId="0" applyNumberFormat="1" applyFont="1" applyFill="1" applyBorder="1" applyAlignment="1">
      <alignment horizontal="center"/>
    </xf>
    <xf numFmtId="164" fontId="20" fillId="2" borderId="22" xfId="0" applyNumberFormat="1" applyFont="1" applyFill="1" applyBorder="1" applyAlignment="1">
      <alignment horizontal="center"/>
    </xf>
    <xf numFmtId="164" fontId="17" fillId="0" borderId="22" xfId="0" applyNumberFormat="1" applyFont="1" applyBorder="1"/>
    <xf numFmtId="164" fontId="21" fillId="2" borderId="24" xfId="0" applyNumberFormat="1" applyFont="1" applyFill="1" applyBorder="1"/>
    <xf numFmtId="164" fontId="18" fillId="2" borderId="4" xfId="0" applyNumberFormat="1" applyFont="1" applyFill="1" applyBorder="1" applyAlignment="1">
      <alignment horizontal="center"/>
    </xf>
    <xf numFmtId="164" fontId="18" fillId="2" borderId="9" xfId="0" applyNumberFormat="1" applyFont="1" applyFill="1" applyBorder="1" applyAlignment="1">
      <alignment horizontal="center" wrapText="1"/>
    </xf>
    <xf numFmtId="164" fontId="18" fillId="2" borderId="15" xfId="0" applyNumberFormat="1" applyFont="1" applyFill="1" applyBorder="1" applyAlignment="1">
      <alignment horizontal="center"/>
    </xf>
    <xf numFmtId="164" fontId="18" fillId="2" borderId="0" xfId="0" applyNumberFormat="1" applyFont="1" applyFill="1" applyAlignment="1">
      <alignment horizontal="center"/>
    </xf>
    <xf numFmtId="164" fontId="21" fillId="4" borderId="25" xfId="0" applyNumberFormat="1" applyFont="1" applyFill="1" applyBorder="1" applyAlignment="1">
      <alignment horizontal="center" vertical="top"/>
    </xf>
    <xf numFmtId="164" fontId="1" fillId="0" borderId="4" xfId="0" applyNumberFormat="1" applyFont="1" applyBorder="1"/>
    <xf numFmtId="164" fontId="18" fillId="2" borderId="4" xfId="0" applyNumberFormat="1" applyFont="1" applyFill="1" applyBorder="1" applyAlignment="1">
      <alignment horizontal="center" wrapText="1"/>
    </xf>
    <xf numFmtId="164" fontId="21" fillId="4" borderId="4" xfId="0" applyNumberFormat="1" applyFont="1" applyFill="1" applyBorder="1" applyAlignment="1">
      <alignment horizontal="center" vertical="top"/>
    </xf>
    <xf numFmtId="164" fontId="18" fillId="2" borderId="16" xfId="0" applyNumberFormat="1" applyFont="1" applyFill="1" applyBorder="1" applyAlignment="1">
      <alignment horizontal="center" wrapText="1"/>
    </xf>
    <xf numFmtId="0" fontId="18" fillId="2" borderId="4" xfId="0" applyFont="1" applyFill="1" applyBorder="1" applyAlignment="1">
      <alignment horizontal="center"/>
    </xf>
    <xf numFmtId="164" fontId="21" fillId="2" borderId="4" xfId="0" applyNumberFormat="1" applyFont="1" applyFill="1" applyBorder="1" applyAlignment="1">
      <alignment horizontal="center" vertical="top"/>
    </xf>
    <xf numFmtId="166" fontId="15" fillId="3" borderId="4" xfId="0" applyNumberFormat="1" applyFont="1" applyFill="1" applyBorder="1" applyAlignment="1">
      <alignment horizontal="center"/>
    </xf>
    <xf numFmtId="166" fontId="15" fillId="4" borderId="4" xfId="0" applyNumberFormat="1" applyFont="1" applyFill="1" applyBorder="1" applyAlignment="1">
      <alignment horizontal="center"/>
    </xf>
    <xf numFmtId="164" fontId="16" fillId="2" borderId="2" xfId="0" applyNumberFormat="1" applyFont="1" applyFill="1" applyBorder="1" applyAlignment="1">
      <alignment horizontal="left"/>
    </xf>
    <xf numFmtId="164" fontId="16" fillId="2" borderId="10" xfId="0" applyNumberFormat="1" applyFont="1" applyFill="1" applyBorder="1" applyAlignment="1">
      <alignment horizontal="left"/>
    </xf>
    <xf numFmtId="0" fontId="1" fillId="0" borderId="0" xfId="0" applyFont="1"/>
    <xf numFmtId="0" fontId="18" fillId="0" borderId="0" xfId="0" applyFont="1" applyAlignment="1">
      <alignment horizontal="left"/>
    </xf>
    <xf numFmtId="8" fontId="18" fillId="0" borderId="0" xfId="0" applyNumberFormat="1" applyFont="1" applyAlignment="1">
      <alignment horizontal="center"/>
    </xf>
    <xf numFmtId="8" fontId="18" fillId="0" borderId="7" xfId="0" applyNumberFormat="1" applyFont="1" applyBorder="1" applyAlignment="1">
      <alignment horizontal="center"/>
    </xf>
    <xf numFmtId="0" fontId="1" fillId="0" borderId="4" xfId="0" applyFont="1" applyBorder="1"/>
    <xf numFmtId="164" fontId="1" fillId="0" borderId="0" xfId="0" applyNumberFormat="1" applyFont="1" applyAlignment="1">
      <alignment vertical="center"/>
    </xf>
    <xf numFmtId="164" fontId="15" fillId="2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6" fillId="4" borderId="0" xfId="0" applyFont="1" applyFill="1" applyAlignment="1">
      <alignment horizontal="left" vertical="top" indent="2"/>
    </xf>
    <xf numFmtId="0" fontId="18" fillId="2" borderId="21" xfId="0" applyFont="1" applyFill="1" applyBorder="1" applyAlignment="1">
      <alignment horizontal="center" shrinkToFit="1"/>
    </xf>
    <xf numFmtId="165" fontId="18" fillId="2" borderId="21" xfId="0" applyNumberFormat="1" applyFont="1" applyFill="1" applyBorder="1" applyAlignment="1">
      <alignment horizontal="center" shrinkToFit="1"/>
    </xf>
    <xf numFmtId="165" fontId="18" fillId="0" borderId="21" xfId="0" applyNumberFormat="1" applyFont="1" applyBorder="1" applyAlignment="1">
      <alignment horizontal="center" shrinkToFit="1"/>
    </xf>
    <xf numFmtId="4" fontId="16" fillId="3" borderId="4" xfId="0" applyNumberFormat="1" applyFont="1" applyFill="1" applyBorder="1" applyAlignment="1">
      <alignment horizontal="center"/>
    </xf>
    <xf numFmtId="4" fontId="16" fillId="3" borderId="23" xfId="0" applyNumberFormat="1" applyFont="1" applyFill="1" applyBorder="1" applyAlignment="1">
      <alignment horizontal="center"/>
    </xf>
    <xf numFmtId="0" fontId="18" fillId="4" borderId="18" xfId="0" applyFont="1" applyFill="1" applyBorder="1" applyAlignment="1" applyProtection="1">
      <alignment horizontal="left"/>
      <protection locked="0"/>
    </xf>
    <xf numFmtId="0" fontId="18" fillId="4" borderId="19" xfId="0" applyFont="1" applyFill="1" applyBorder="1" applyAlignment="1" applyProtection="1">
      <alignment horizontal="center"/>
      <protection locked="0"/>
    </xf>
    <xf numFmtId="0" fontId="18" fillId="4" borderId="20" xfId="0" applyFont="1" applyFill="1" applyBorder="1" applyAlignment="1" applyProtection="1">
      <alignment horizontal="center"/>
      <protection locked="0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6" fillId="4" borderId="18" xfId="0" applyFont="1" applyFill="1" applyBorder="1" applyAlignment="1" applyProtection="1">
      <alignment horizontal="left"/>
      <protection locked="0"/>
    </xf>
    <xf numFmtId="164" fontId="18" fillId="3" borderId="2" xfId="0" applyNumberFormat="1" applyFont="1" applyFill="1" applyBorder="1" applyAlignment="1">
      <alignment horizontal="center" shrinkToFit="1"/>
    </xf>
    <xf numFmtId="164" fontId="18" fillId="3" borderId="4" xfId="0" applyNumberFormat="1" applyFont="1" applyFill="1" applyBorder="1" applyAlignment="1">
      <alignment horizontal="center" shrinkToFit="1"/>
    </xf>
    <xf numFmtId="164" fontId="18" fillId="2" borderId="2" xfId="0" applyNumberFormat="1" applyFont="1" applyFill="1" applyBorder="1" applyAlignment="1">
      <alignment horizontal="center" shrinkToFit="1"/>
    </xf>
    <xf numFmtId="0" fontId="18" fillId="0" borderId="0" xfId="0" applyFont="1" applyAlignment="1">
      <alignment horizontal="right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26" fillId="0" borderId="7" xfId="0" applyFont="1" applyBorder="1" applyAlignment="1">
      <alignment horizontal="center"/>
    </xf>
    <xf numFmtId="0" fontId="18" fillId="0" borderId="22" xfId="0" applyFont="1" applyBorder="1" applyAlignment="1">
      <alignment horizontal="center" shrinkToFit="1"/>
    </xf>
    <xf numFmtId="165" fontId="18" fillId="0" borderId="22" xfId="0" applyNumberFormat="1" applyFont="1" applyBorder="1" applyAlignment="1">
      <alignment horizontal="center" shrinkToFit="1"/>
    </xf>
    <xf numFmtId="164" fontId="18" fillId="2" borderId="22" xfId="0" applyNumberFormat="1" applyFont="1" applyFill="1" applyBorder="1" applyAlignment="1">
      <alignment horizontal="center" shrinkToFit="1"/>
    </xf>
    <xf numFmtId="0" fontId="18" fillId="0" borderId="0" xfId="0" applyFont="1" applyAlignment="1">
      <alignment horizontal="left" indent="1"/>
    </xf>
    <xf numFmtId="164" fontId="1" fillId="5" borderId="0" xfId="0" applyNumberFormat="1" applyFont="1" applyFill="1"/>
    <xf numFmtId="0" fontId="0" fillId="5" borderId="0" xfId="0" applyFill="1"/>
    <xf numFmtId="0" fontId="34" fillId="5" borderId="0" xfId="0" applyFont="1" applyFill="1"/>
    <xf numFmtId="164" fontId="1" fillId="6" borderId="27" xfId="0" applyNumberFormat="1" applyFont="1" applyFill="1" applyBorder="1"/>
    <xf numFmtId="164" fontId="1" fillId="6" borderId="27" xfId="0" applyNumberFormat="1" applyFont="1" applyFill="1" applyBorder="1" applyAlignment="1">
      <alignment vertical="top" wrapText="1"/>
    </xf>
    <xf numFmtId="164" fontId="1" fillId="6" borderId="28" xfId="0" applyNumberFormat="1" applyFont="1" applyFill="1" applyBorder="1"/>
    <xf numFmtId="164" fontId="1" fillId="6" borderId="28" xfId="0" applyNumberFormat="1" applyFont="1" applyFill="1" applyBorder="1" applyAlignment="1">
      <alignment vertical="top" wrapText="1"/>
    </xf>
    <xf numFmtId="169" fontId="0" fillId="6" borderId="27" xfId="0" applyNumberFormat="1" applyFill="1" applyBorder="1" applyAlignment="1">
      <alignment horizontal="right"/>
    </xf>
    <xf numFmtId="169" fontId="0" fillId="6" borderId="28" xfId="0" applyNumberFormat="1" applyFill="1" applyBorder="1" applyAlignment="1">
      <alignment horizontal="right"/>
    </xf>
    <xf numFmtId="0" fontId="0" fillId="6" borderId="27" xfId="0" applyFill="1" applyBorder="1" applyAlignment="1">
      <alignment horizontal="right"/>
    </xf>
    <xf numFmtId="0" fontId="0" fillId="6" borderId="28" xfId="0" applyFill="1" applyBorder="1" applyAlignment="1">
      <alignment horizontal="right"/>
    </xf>
    <xf numFmtId="164" fontId="1" fillId="0" borderId="10" xfId="0" applyNumberFormat="1" applyFont="1" applyBorder="1" applyProtection="1">
      <protection locked="0"/>
    </xf>
    <xf numFmtId="164" fontId="1" fillId="0" borderId="17" xfId="0" applyNumberFormat="1" applyFont="1" applyBorder="1" applyProtection="1">
      <protection locked="0"/>
    </xf>
    <xf numFmtId="164" fontId="1" fillId="0" borderId="13" xfId="0" applyNumberFormat="1" applyFont="1" applyBorder="1" applyProtection="1">
      <protection locked="0"/>
    </xf>
    <xf numFmtId="164" fontId="1" fillId="0" borderId="8" xfId="0" applyNumberFormat="1" applyFont="1" applyBorder="1" applyProtection="1">
      <protection locked="0"/>
    </xf>
    <xf numFmtId="164" fontId="1" fillId="0" borderId="0" xfId="0" applyNumberFormat="1" applyFont="1" applyProtection="1">
      <protection locked="0"/>
    </xf>
    <xf numFmtId="164" fontId="1" fillId="0" borderId="7" xfId="0" applyNumberFormat="1" applyFont="1" applyBorder="1" applyProtection="1">
      <protection locked="0"/>
    </xf>
    <xf numFmtId="0" fontId="39" fillId="0" borderId="0" xfId="0" applyFont="1"/>
    <xf numFmtId="2" fontId="0" fillId="0" borderId="0" xfId="0" applyNumberFormat="1"/>
    <xf numFmtId="2" fontId="39" fillId="0" borderId="0" xfId="0" applyNumberFormat="1" applyFont="1"/>
    <xf numFmtId="164" fontId="16" fillId="2" borderId="17" xfId="0" applyNumberFormat="1" applyFont="1" applyFill="1" applyBorder="1" applyAlignment="1">
      <alignment horizontal="left"/>
    </xf>
    <xf numFmtId="0" fontId="0" fillId="6" borderId="0" xfId="0" applyFill="1" applyAlignment="1">
      <alignment horizontal="right"/>
    </xf>
    <xf numFmtId="169" fontId="0" fillId="6" borderId="0" xfId="0" applyNumberFormat="1" applyFill="1" applyAlignment="1">
      <alignment horizontal="right"/>
    </xf>
    <xf numFmtId="164" fontId="1" fillId="6" borderId="0" xfId="0" applyNumberFormat="1" applyFont="1" applyFill="1"/>
    <xf numFmtId="164" fontId="1" fillId="6" borderId="0" xfId="0" applyNumberFormat="1" applyFont="1" applyFill="1" applyAlignment="1">
      <alignment vertical="top" wrapText="1"/>
    </xf>
    <xf numFmtId="164" fontId="40" fillId="5" borderId="0" xfId="0" applyNumberFormat="1" applyFont="1" applyFill="1"/>
    <xf numFmtId="164" fontId="1" fillId="5" borderId="30" xfId="0" applyNumberFormat="1" applyFont="1" applyFill="1" applyBorder="1"/>
    <xf numFmtId="2" fontId="0" fillId="5" borderId="0" xfId="0" applyNumberFormat="1" applyFill="1"/>
    <xf numFmtId="0" fontId="37" fillId="5" borderId="0" xfId="3" applyFill="1"/>
    <xf numFmtId="0" fontId="38" fillId="5" borderId="0" xfId="4" applyFill="1"/>
    <xf numFmtId="0" fontId="38" fillId="5" borderId="0" xfId="4" applyNumberFormat="1" applyFill="1"/>
    <xf numFmtId="2" fontId="38" fillId="5" borderId="0" xfId="4" applyNumberFormat="1" applyFill="1"/>
    <xf numFmtId="0" fontId="18" fillId="0" borderId="8" xfId="0" applyFont="1" applyBorder="1" applyAlignment="1">
      <alignment horizontal="left"/>
    </xf>
    <xf numFmtId="0" fontId="18" fillId="0" borderId="0" xfId="0" applyFont="1" applyAlignment="1">
      <alignment horizontal="center"/>
    </xf>
    <xf numFmtId="168" fontId="18" fillId="0" borderId="7" xfId="0" applyNumberFormat="1" applyFont="1" applyBorder="1" applyAlignment="1">
      <alignment horizontal="center"/>
    </xf>
    <xf numFmtId="0" fontId="36" fillId="0" borderId="21" xfId="0" applyFont="1" applyBorder="1" applyAlignment="1">
      <alignment horizontal="right"/>
    </xf>
    <xf numFmtId="0" fontId="18" fillId="4" borderId="0" xfId="0" applyFont="1" applyFill="1" applyAlignment="1" applyProtection="1">
      <alignment horizontal="center"/>
      <protection locked="0"/>
    </xf>
    <xf numFmtId="164" fontId="5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169" fontId="15" fillId="10" borderId="2" xfId="0" applyNumberFormat="1" applyFont="1" applyFill="1" applyBorder="1" applyAlignment="1" applyProtection="1">
      <alignment horizontal="center"/>
      <protection locked="0"/>
    </xf>
    <xf numFmtId="164" fontId="15" fillId="10" borderId="2" xfId="0" applyNumberFormat="1" applyFont="1" applyFill="1" applyBorder="1" applyAlignment="1" applyProtection="1">
      <alignment horizontal="center"/>
      <protection locked="0"/>
    </xf>
    <xf numFmtId="167" fontId="15" fillId="10" borderId="2" xfId="0" applyNumberFormat="1" applyFont="1" applyFill="1" applyBorder="1" applyAlignment="1" applyProtection="1">
      <alignment horizontal="center"/>
      <protection locked="0"/>
    </xf>
    <xf numFmtId="164" fontId="15" fillId="10" borderId="6" xfId="0" applyNumberFormat="1" applyFont="1" applyFill="1" applyBorder="1" applyAlignment="1" applyProtection="1">
      <alignment horizontal="center"/>
      <protection locked="0"/>
    </xf>
    <xf numFmtId="3" fontId="15" fillId="10" borderId="2" xfId="0" applyNumberFormat="1" applyFont="1" applyFill="1" applyBorder="1" applyAlignment="1" applyProtection="1">
      <alignment horizontal="center"/>
      <protection locked="0"/>
    </xf>
    <xf numFmtId="170" fontId="15" fillId="10" borderId="2" xfId="1" applyNumberFormat="1" applyFont="1" applyFill="1" applyBorder="1" applyProtection="1">
      <protection locked="0"/>
    </xf>
    <xf numFmtId="4" fontId="15" fillId="10" borderId="2" xfId="0" applyNumberFormat="1" applyFont="1" applyFill="1" applyBorder="1" applyProtection="1">
      <protection locked="0"/>
    </xf>
    <xf numFmtId="4" fontId="15" fillId="10" borderId="4" xfId="0" applyNumberFormat="1" applyFont="1" applyFill="1" applyBorder="1" applyProtection="1">
      <protection locked="0"/>
    </xf>
    <xf numFmtId="4" fontId="15" fillId="11" borderId="2" xfId="0" applyNumberFormat="1" applyFont="1" applyFill="1" applyBorder="1" applyProtection="1">
      <protection locked="0"/>
    </xf>
    <xf numFmtId="167" fontId="15" fillId="10" borderId="5" xfId="0" applyNumberFormat="1" applyFont="1" applyFill="1" applyBorder="1" applyAlignment="1" applyProtection="1">
      <alignment horizontal="center"/>
      <protection locked="0"/>
    </xf>
    <xf numFmtId="0" fontId="15" fillId="11" borderId="21" xfId="0" applyFont="1" applyFill="1" applyBorder="1" applyAlignment="1" applyProtection="1">
      <alignment horizontal="left" shrinkToFit="1"/>
      <protection locked="0"/>
    </xf>
    <xf numFmtId="0" fontId="33" fillId="11" borderId="21" xfId="0" applyFont="1" applyFill="1" applyBorder="1" applyAlignment="1" applyProtection="1">
      <alignment horizontal="left" shrinkToFit="1"/>
      <protection locked="0"/>
    </xf>
    <xf numFmtId="164" fontId="29" fillId="9" borderId="24" xfId="2" applyNumberFormat="1" applyFill="1" applyBorder="1" applyAlignment="1" applyProtection="1">
      <protection locked="0"/>
    </xf>
    <xf numFmtId="0" fontId="8" fillId="0" borderId="0" xfId="0" applyFont="1" applyAlignment="1">
      <alignment vertical="top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6" fontId="32" fillId="10" borderId="10" xfId="0" applyNumberFormat="1" applyFont="1" applyFill="1" applyBorder="1" applyAlignment="1" applyProtection="1">
      <alignment horizontal="right" vertical="center" indent="1"/>
      <protection locked="0"/>
    </xf>
    <xf numFmtId="166" fontId="32" fillId="10" borderId="13" xfId="0" applyNumberFormat="1" applyFont="1" applyFill="1" applyBorder="1" applyAlignment="1" applyProtection="1">
      <alignment horizontal="right" vertical="center" indent="1"/>
      <protection locked="0"/>
    </xf>
    <xf numFmtId="166" fontId="32" fillId="10" borderId="18" xfId="0" applyNumberFormat="1" applyFont="1" applyFill="1" applyBorder="1" applyAlignment="1" applyProtection="1">
      <alignment horizontal="right" vertical="center" indent="1"/>
      <protection locked="0"/>
    </xf>
    <xf numFmtId="166" fontId="32" fillId="10" borderId="20" xfId="0" applyNumberFormat="1" applyFont="1" applyFill="1" applyBorder="1" applyAlignment="1" applyProtection="1">
      <alignment horizontal="right" vertical="center" indent="1"/>
      <protection locked="0"/>
    </xf>
    <xf numFmtId="0" fontId="18" fillId="4" borderId="0" xfId="0" applyFont="1" applyFill="1" applyAlignment="1" applyProtection="1">
      <alignment horizontal="center"/>
      <protection locked="0"/>
    </xf>
    <xf numFmtId="0" fontId="18" fillId="4" borderId="11" xfId="0" applyFont="1" applyFill="1" applyBorder="1" applyAlignment="1" applyProtection="1">
      <alignment horizontal="center"/>
      <protection locked="0"/>
    </xf>
    <xf numFmtId="0" fontId="18" fillId="4" borderId="1" xfId="0" applyFont="1" applyFill="1" applyBorder="1" applyAlignment="1" applyProtection="1">
      <alignment horizontal="center"/>
      <protection locked="0"/>
    </xf>
    <xf numFmtId="0" fontId="18" fillId="4" borderId="12" xfId="0" applyFont="1" applyFill="1" applyBorder="1" applyAlignment="1" applyProtection="1">
      <alignment horizontal="center"/>
      <protection locked="0"/>
    </xf>
    <xf numFmtId="0" fontId="16" fillId="3" borderId="8" xfId="0" applyFont="1" applyFill="1" applyBorder="1" applyAlignment="1">
      <alignment horizontal="left" vertical="center" wrapText="1"/>
    </xf>
    <xf numFmtId="0" fontId="16" fillId="3" borderId="18" xfId="0" applyFont="1" applyFill="1" applyBorder="1" applyAlignment="1">
      <alignment horizontal="left" vertical="center" wrapText="1"/>
    </xf>
    <xf numFmtId="164" fontId="17" fillId="11" borderId="14" xfId="0" applyNumberFormat="1" applyFont="1" applyFill="1" applyBorder="1" applyAlignment="1" applyProtection="1">
      <alignment horizontal="left" vertical="center" shrinkToFit="1"/>
      <protection locked="0"/>
    </xf>
    <xf numFmtId="164" fontId="17" fillId="11" borderId="22" xfId="0" applyNumberFormat="1" applyFont="1" applyFill="1" applyBorder="1" applyAlignment="1" applyProtection="1">
      <alignment horizontal="left" vertical="center" shrinkToFit="1"/>
      <protection locked="0"/>
    </xf>
    <xf numFmtId="164" fontId="17" fillId="11" borderId="24" xfId="0" applyNumberFormat="1" applyFont="1" applyFill="1" applyBorder="1" applyAlignment="1" applyProtection="1">
      <alignment horizontal="left" vertical="center" shrinkToFit="1"/>
      <protection locked="0"/>
    </xf>
    <xf numFmtId="164" fontId="28" fillId="2" borderId="0" xfId="0" applyNumberFormat="1" applyFont="1" applyFill="1" applyAlignment="1">
      <alignment horizontal="center" vertical="center"/>
    </xf>
    <xf numFmtId="164" fontId="19" fillId="0" borderId="0" xfId="0" applyNumberFormat="1" applyFont="1" applyAlignment="1">
      <alignment horizontal="center"/>
    </xf>
    <xf numFmtId="0" fontId="16" fillId="4" borderId="4" xfId="0" applyFont="1" applyFill="1" applyBorder="1" applyAlignment="1">
      <alignment horizontal="left" wrapText="1"/>
    </xf>
    <xf numFmtId="0" fontId="16" fillId="4" borderId="0" xfId="0" applyFont="1" applyFill="1" applyAlignment="1">
      <alignment horizontal="left" wrapText="1"/>
    </xf>
    <xf numFmtId="0" fontId="16" fillId="4" borderId="29" xfId="0" applyFont="1" applyFill="1" applyBorder="1" applyAlignment="1">
      <alignment horizontal="left" wrapText="1"/>
    </xf>
    <xf numFmtId="0" fontId="16" fillId="4" borderId="19" xfId="0" applyFont="1" applyFill="1" applyBorder="1" applyAlignment="1">
      <alignment horizontal="left" wrapText="1"/>
    </xf>
    <xf numFmtId="0" fontId="15" fillId="11" borderId="14" xfId="0" applyFont="1" applyFill="1" applyBorder="1" applyAlignment="1" applyProtection="1">
      <alignment horizontal="left" shrinkToFit="1"/>
      <protection locked="0"/>
    </xf>
    <xf numFmtId="0" fontId="15" fillId="11" borderId="22" xfId="0" applyFont="1" applyFill="1" applyBorder="1" applyAlignment="1" applyProtection="1">
      <alignment horizontal="left" shrinkToFit="1"/>
      <protection locked="0"/>
    </xf>
    <xf numFmtId="0" fontId="15" fillId="11" borderId="24" xfId="0" applyFont="1" applyFill="1" applyBorder="1" applyAlignment="1" applyProtection="1">
      <alignment horizontal="left" shrinkToFit="1"/>
      <protection locked="0"/>
    </xf>
    <xf numFmtId="0" fontId="18" fillId="3" borderId="10" xfId="0" applyFont="1" applyFill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166" fontId="28" fillId="3" borderId="17" xfId="0" applyNumberFormat="1" applyFont="1" applyFill="1" applyBorder="1" applyAlignment="1">
      <alignment horizontal="right" vertical="center" indent="1" shrinkToFit="1"/>
    </xf>
    <xf numFmtId="166" fontId="28" fillId="3" borderId="13" xfId="0" applyNumberFormat="1" applyFont="1" applyFill="1" applyBorder="1" applyAlignment="1">
      <alignment horizontal="right" vertical="center" indent="1" shrinkToFit="1"/>
    </xf>
    <xf numFmtId="166" fontId="28" fillId="3" borderId="0" xfId="0" applyNumberFormat="1" applyFont="1" applyFill="1" applyAlignment="1">
      <alignment horizontal="right" vertical="center" indent="1" shrinkToFit="1"/>
    </xf>
    <xf numFmtId="166" fontId="28" fillId="3" borderId="7" xfId="0" applyNumberFormat="1" applyFont="1" applyFill="1" applyBorder="1" applyAlignment="1">
      <alignment horizontal="right" vertical="center" indent="1" shrinkToFit="1"/>
    </xf>
    <xf numFmtId="166" fontId="28" fillId="3" borderId="19" xfId="0" applyNumberFormat="1" applyFont="1" applyFill="1" applyBorder="1" applyAlignment="1">
      <alignment horizontal="right" vertical="center" indent="1" shrinkToFit="1"/>
    </xf>
    <xf numFmtId="166" fontId="28" fillId="3" borderId="20" xfId="0" applyNumberFormat="1" applyFont="1" applyFill="1" applyBorder="1" applyAlignment="1">
      <alignment horizontal="right" vertical="center" indent="1" shrinkToFit="1"/>
    </xf>
    <xf numFmtId="49" fontId="17" fillId="11" borderId="10" xfId="0" applyNumberFormat="1" applyFont="1" applyFill="1" applyBorder="1" applyAlignment="1" applyProtection="1">
      <alignment horizontal="left" vertical="top" wrapText="1"/>
      <protection locked="0"/>
    </xf>
    <xf numFmtId="49" fontId="17" fillId="11" borderId="17" xfId="0" applyNumberFormat="1" applyFont="1" applyFill="1" applyBorder="1" applyAlignment="1" applyProtection="1">
      <alignment horizontal="left" vertical="top" wrapText="1"/>
      <protection locked="0"/>
    </xf>
    <xf numFmtId="49" fontId="17" fillId="11" borderId="13" xfId="0" applyNumberFormat="1" applyFont="1" applyFill="1" applyBorder="1" applyAlignment="1" applyProtection="1">
      <alignment horizontal="left" vertical="top" wrapText="1"/>
      <protection locked="0"/>
    </xf>
    <xf numFmtId="49" fontId="17" fillId="11" borderId="8" xfId="0" applyNumberFormat="1" applyFont="1" applyFill="1" applyBorder="1" applyAlignment="1" applyProtection="1">
      <alignment horizontal="left" vertical="top" wrapText="1"/>
      <protection locked="0"/>
    </xf>
    <xf numFmtId="49" fontId="17" fillId="11" borderId="0" xfId="0" applyNumberFormat="1" applyFont="1" applyFill="1" applyAlignment="1" applyProtection="1">
      <alignment horizontal="left" vertical="top" wrapText="1"/>
      <protection locked="0"/>
    </xf>
    <xf numFmtId="49" fontId="17" fillId="11" borderId="7" xfId="0" applyNumberFormat="1" applyFont="1" applyFill="1" applyBorder="1" applyAlignment="1" applyProtection="1">
      <alignment horizontal="left" vertical="top" wrapText="1"/>
      <protection locked="0"/>
    </xf>
    <xf numFmtId="49" fontId="17" fillId="11" borderId="18" xfId="0" applyNumberFormat="1" applyFont="1" applyFill="1" applyBorder="1" applyAlignment="1" applyProtection="1">
      <alignment horizontal="left" vertical="top" wrapText="1"/>
      <protection locked="0"/>
    </xf>
    <xf numFmtId="49" fontId="17" fillId="11" borderId="19" xfId="0" applyNumberFormat="1" applyFont="1" applyFill="1" applyBorder="1" applyAlignment="1" applyProtection="1">
      <alignment horizontal="left" vertical="top" wrapText="1"/>
      <protection locked="0"/>
    </xf>
    <xf numFmtId="49" fontId="17" fillId="11" borderId="20" xfId="0" applyNumberFormat="1" applyFont="1" applyFill="1" applyBorder="1" applyAlignment="1" applyProtection="1">
      <alignment horizontal="left" vertical="top" wrapText="1"/>
      <protection locked="0"/>
    </xf>
    <xf numFmtId="0" fontId="16" fillId="3" borderId="10" xfId="0" applyFont="1" applyFill="1" applyBorder="1" applyAlignment="1">
      <alignment horizontal="left" vertical="center" wrapText="1"/>
    </xf>
    <xf numFmtId="166" fontId="32" fillId="3" borderId="17" xfId="0" applyNumberFormat="1" applyFont="1" applyFill="1" applyBorder="1" applyAlignment="1">
      <alignment horizontal="right" vertical="center" indent="1" shrinkToFit="1"/>
    </xf>
    <xf numFmtId="166" fontId="32" fillId="3" borderId="13" xfId="0" applyNumberFormat="1" applyFont="1" applyFill="1" applyBorder="1" applyAlignment="1">
      <alignment horizontal="right" vertical="center" indent="1" shrinkToFit="1"/>
    </xf>
    <xf numFmtId="166" fontId="32" fillId="3" borderId="0" xfId="0" applyNumberFormat="1" applyFont="1" applyFill="1" applyAlignment="1">
      <alignment horizontal="right" vertical="center" indent="1" shrinkToFit="1"/>
    </xf>
    <xf numFmtId="166" fontId="32" fillId="3" borderId="7" xfId="0" applyNumberFormat="1" applyFont="1" applyFill="1" applyBorder="1" applyAlignment="1">
      <alignment horizontal="right" vertical="center" indent="1" shrinkToFit="1"/>
    </xf>
    <xf numFmtId="166" fontId="32" fillId="3" borderId="19" xfId="0" applyNumberFormat="1" applyFont="1" applyFill="1" applyBorder="1" applyAlignment="1">
      <alignment horizontal="right" vertical="center" indent="1" shrinkToFit="1"/>
    </xf>
    <xf numFmtId="166" fontId="32" fillId="3" borderId="20" xfId="0" applyNumberFormat="1" applyFont="1" applyFill="1" applyBorder="1" applyAlignment="1">
      <alignment horizontal="right" vertical="center" indent="1" shrinkToFit="1"/>
    </xf>
    <xf numFmtId="0" fontId="16" fillId="3" borderId="15" xfId="0" applyFont="1" applyFill="1" applyBorder="1" applyAlignment="1">
      <alignment horizontal="left" vertical="center" wrapText="1"/>
    </xf>
    <xf numFmtId="164" fontId="35" fillId="0" borderId="21" xfId="0" applyNumberFormat="1" applyFont="1" applyBorder="1" applyAlignment="1">
      <alignment horizontal="right"/>
    </xf>
    <xf numFmtId="0" fontId="36" fillId="0" borderId="21" xfId="0" applyFont="1" applyBorder="1" applyAlignment="1">
      <alignment horizontal="right"/>
    </xf>
    <xf numFmtId="164" fontId="29" fillId="9" borderId="14" xfId="2" applyNumberFormat="1" applyFill="1" applyBorder="1" applyAlignment="1" applyProtection="1">
      <alignment horizontal="left"/>
      <protection locked="0"/>
    </xf>
    <xf numFmtId="164" fontId="29" fillId="9" borderId="22" xfId="2" applyNumberFormat="1" applyFill="1" applyBorder="1" applyAlignment="1" applyProtection="1">
      <alignment horizontal="left"/>
      <protection locked="0"/>
    </xf>
    <xf numFmtId="164" fontId="29" fillId="9" borderId="24" xfId="2" applyNumberFormat="1" applyFill="1" applyBorder="1" applyAlignment="1" applyProtection="1">
      <alignment horizontal="left"/>
      <protection locked="0"/>
    </xf>
    <xf numFmtId="0" fontId="29" fillId="9" borderId="14" xfId="2" applyNumberFormat="1" applyFill="1" applyBorder="1" applyAlignment="1" applyProtection="1">
      <alignment horizontal="left"/>
      <protection locked="0"/>
    </xf>
    <xf numFmtId="0" fontId="29" fillId="9" borderId="22" xfId="2" applyNumberFormat="1" applyFill="1" applyBorder="1" applyAlignment="1" applyProtection="1">
      <alignment horizontal="left"/>
      <protection locked="0"/>
    </xf>
    <xf numFmtId="0" fontId="29" fillId="9" borderId="24" xfId="2" applyNumberFormat="1" applyFill="1" applyBorder="1" applyAlignment="1" applyProtection="1">
      <alignment horizontal="left"/>
      <protection locked="0"/>
    </xf>
    <xf numFmtId="164" fontId="23" fillId="0" borderId="10" xfId="0" applyNumberFormat="1" applyFont="1" applyBorder="1" applyAlignment="1"/>
    <xf numFmtId="164" fontId="23" fillId="0" borderId="17" xfId="0" applyNumberFormat="1" applyFont="1" applyBorder="1" applyAlignment="1"/>
    <xf numFmtId="164" fontId="23" fillId="0" borderId="13" xfId="0" applyNumberFormat="1" applyFont="1" applyBorder="1" applyAlignment="1"/>
  </cellXfs>
  <cellStyles count="5">
    <cellStyle name="20% - Accent5" xfId="2" builtinId="46"/>
    <cellStyle name="Bad" xfId="3" builtinId="27"/>
    <cellStyle name="Comma" xfId="1" builtinId="3"/>
    <cellStyle name="Normal" xfId="0" builtinId="0"/>
    <cellStyle name="Warning Text" xfId="4" builtinId="11"/>
  </cellStyles>
  <dxfs count="13"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none">
          <bgColor auto="1"/>
        </patternFill>
      </fill>
    </dxf>
    <dxf>
      <font>
        <strike val="0"/>
        <color theme="2" tint="-9.9948118533890809E-2"/>
      </font>
    </dxf>
    <dxf>
      <font>
        <strike val="0"/>
        <color theme="2" tint="-9.9948118533890809E-2"/>
      </font>
    </dxf>
    <dxf>
      <font>
        <strike val="0"/>
        <color theme="2" tint="-9.9948118533890809E-2"/>
      </font>
    </dxf>
    <dxf>
      <fill>
        <patternFill>
          <bgColor rgb="FFFF0000"/>
        </patternFill>
      </fill>
    </dxf>
    <dxf>
      <font>
        <strike val="0"/>
        <color theme="2" tint="-9.9948118533890809E-2"/>
      </font>
    </dxf>
    <dxf>
      <font>
        <strike val="0"/>
        <color theme="0" tint="-0.14996795556505021"/>
      </font>
    </dxf>
    <dxf>
      <font>
        <strike val="0"/>
        <color theme="2" tint="-9.9948118533890809E-2"/>
      </font>
    </dxf>
    <dxf>
      <font>
        <strike val="0"/>
        <color theme="2" tint="-9.9948118533890809E-2"/>
      </font>
    </dxf>
    <dxf>
      <font>
        <b val="0"/>
        <i val="0"/>
        <strike val="0"/>
        <color theme="0" tint="-0.14996795556505021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Q28"/>
  <sheetViews>
    <sheetView showGridLines="0" workbookViewId="0"/>
  </sheetViews>
  <sheetFormatPr defaultRowHeight="15"/>
  <cols>
    <col min="1" max="1" width="3.7109375" customWidth="1"/>
    <col min="2" max="2" width="8.85546875" style="31"/>
  </cols>
  <sheetData>
    <row r="1" spans="1:17" s="1" customFormat="1" ht="14.1" customHeight="1">
      <c r="B1" s="29"/>
      <c r="C1" s="3"/>
      <c r="D1" s="3"/>
      <c r="E1" s="3"/>
      <c r="F1" s="3"/>
      <c r="G1" s="2"/>
      <c r="H1" s="2"/>
      <c r="I1" s="4"/>
      <c r="J1" s="4"/>
      <c r="K1" s="4"/>
      <c r="L1" s="4"/>
      <c r="M1" s="4"/>
      <c r="N1" s="4"/>
      <c r="O1" s="4"/>
    </row>
    <row r="2" spans="1:17" s="1" customFormat="1" ht="17.25" customHeight="1">
      <c r="A2" s="146" t="s">
        <v>0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</row>
    <row r="3" spans="1:17" s="1" customFormat="1" ht="17.25" customHeight="1">
      <c r="A3" s="124"/>
      <c r="B3" s="30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</row>
    <row r="4" spans="1:17" s="1" customFormat="1" ht="17.25" customHeight="1">
      <c r="A4" s="124"/>
      <c r="B4" s="145" t="s">
        <v>1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</row>
    <row r="5" spans="1:17" s="1" customFormat="1" ht="16.5">
      <c r="B5" s="145" t="s">
        <v>2</v>
      </c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</row>
    <row r="6" spans="1:17" s="1" customFormat="1" ht="16.5">
      <c r="B6" s="144" t="s">
        <v>3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</row>
    <row r="7" spans="1:17" s="1" customFormat="1" ht="35.25" customHeight="1">
      <c r="B7" s="144" t="s">
        <v>4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</row>
    <row r="8" spans="1:17" s="1" customFormat="1" ht="16.5">
      <c r="B8" s="144" t="s">
        <v>5</v>
      </c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</row>
    <row r="9" spans="1:17" s="1" customFormat="1" ht="16.5">
      <c r="B9" s="144" t="s">
        <v>6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</row>
    <row r="10" spans="1:17" s="1" customFormat="1" ht="16.5"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</row>
    <row r="11" spans="1:17" s="1" customFormat="1" ht="16.5">
      <c r="B11" s="145" t="s">
        <v>7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s="1" customFormat="1" ht="35.25" customHeight="1">
      <c r="B12" s="145" t="s">
        <v>8</v>
      </c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</row>
    <row r="13" spans="1:17" s="1" customFormat="1" ht="16.5">
      <c r="B13" s="143" t="s">
        <v>9</v>
      </c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</row>
    <row r="14" spans="1:17" s="1" customFormat="1" ht="16.5">
      <c r="B14" s="143" t="s">
        <v>10</v>
      </c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</row>
    <row r="15" spans="1:17" s="1" customFormat="1" ht="16.5">
      <c r="B15" s="143" t="s">
        <v>11</v>
      </c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</row>
    <row r="16" spans="1:17" s="1" customFormat="1" ht="16.5">
      <c r="B16" s="145" t="s">
        <v>12</v>
      </c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</row>
    <row r="17" spans="2:17" s="1" customFormat="1" ht="16.5">
      <c r="B17" s="145" t="s">
        <v>13</v>
      </c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</row>
    <row r="18" spans="2:17" s="1" customFormat="1" ht="16.5">
      <c r="B18" s="145" t="s">
        <v>14</v>
      </c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</row>
    <row r="19" spans="2:17" s="1" customFormat="1" ht="35.25" customHeight="1">
      <c r="B19" s="144" t="s">
        <v>15</v>
      </c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</row>
    <row r="20" spans="2:17" s="1" customFormat="1" ht="16.5">
      <c r="B20" s="145" t="s">
        <v>16</v>
      </c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</row>
    <row r="21" spans="2:17" s="1" customFormat="1" ht="16.5">
      <c r="B21" s="145" t="s">
        <v>17</v>
      </c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</row>
    <row r="22" spans="2:17" s="1" customFormat="1" ht="16.5">
      <c r="B22" s="145" t="s">
        <v>18</v>
      </c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</row>
    <row r="23" spans="2:17" s="1" customFormat="1" ht="16.5">
      <c r="B23" s="145" t="s">
        <v>19</v>
      </c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</row>
    <row r="24" spans="2:17" s="1" customFormat="1" ht="16.5">
      <c r="B24" s="145" t="s">
        <v>20</v>
      </c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</row>
    <row r="25" spans="2:17" s="1" customFormat="1" ht="16.5">
      <c r="B25" s="143" t="s">
        <v>21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</row>
    <row r="26" spans="2:17" s="1" customFormat="1" ht="16.5"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</row>
    <row r="27" spans="2:17" s="32" customFormat="1" ht="43.9" customHeight="1">
      <c r="B27" s="141" t="s">
        <v>22</v>
      </c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</row>
    <row r="28" spans="2:17" ht="35.25" customHeight="1"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</row>
  </sheetData>
  <mergeCells count="24">
    <mergeCell ref="A2:Q2"/>
    <mergeCell ref="B11:Q11"/>
    <mergeCell ref="B12:Q12"/>
    <mergeCell ref="B13:Q13"/>
    <mergeCell ref="B14:Q14"/>
    <mergeCell ref="B4:Q4"/>
    <mergeCell ref="B5:Q5"/>
    <mergeCell ref="B6:Q6"/>
    <mergeCell ref="B27:Q27"/>
    <mergeCell ref="B28:Q28"/>
    <mergeCell ref="B25:Q25"/>
    <mergeCell ref="B7:Q7"/>
    <mergeCell ref="B24:Q24"/>
    <mergeCell ref="B23:Q23"/>
    <mergeCell ref="B18:Q18"/>
    <mergeCell ref="B8:Q8"/>
    <mergeCell ref="B21:Q21"/>
    <mergeCell ref="B9:Q9"/>
    <mergeCell ref="B16:Q16"/>
    <mergeCell ref="B17:Q17"/>
    <mergeCell ref="B19:Q19"/>
    <mergeCell ref="B20:Q20"/>
    <mergeCell ref="B22:Q22"/>
    <mergeCell ref="B15:Q15"/>
  </mergeCells>
  <pageMargins left="0.7" right="0.7" top="0.75" bottom="0.75" header="0.3" footer="0.3"/>
  <pageSetup scale="6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B1:T128"/>
  <sheetViews>
    <sheetView showGridLines="0" tabSelected="1" zoomScale="80" zoomScaleNormal="80" workbookViewId="0">
      <pane xSplit="1" ySplit="9" topLeftCell="B10" activePane="bottomRight" state="frozen"/>
      <selection pane="bottomRight" activeCell="T22" sqref="T22"/>
      <selection pane="bottomLeft" activeCell="B20" sqref="B20:Q20"/>
      <selection pane="topRight" activeCell="B20" sqref="B20:Q20"/>
    </sheetView>
  </sheetViews>
  <sheetFormatPr defaultColWidth="12.42578125" defaultRowHeight="15"/>
  <cols>
    <col min="1" max="1" width="1.140625" style="1" customWidth="1"/>
    <col min="2" max="2" width="13.85546875" style="1" customWidth="1"/>
    <col min="3" max="3" width="5.5703125" style="1" customWidth="1"/>
    <col min="4" max="4" width="12.5703125" style="1" customWidth="1"/>
    <col min="5" max="5" width="38.42578125" style="1" customWidth="1"/>
    <col min="6" max="6" width="13.42578125" style="1" bestFit="1" customWidth="1"/>
    <col min="7" max="7" width="7.42578125" style="1" customWidth="1"/>
    <col min="8" max="16" width="13.28515625" style="1" customWidth="1"/>
    <col min="17" max="17" width="12.42578125" style="1"/>
    <col min="18" max="18" width="1.140625" style="1" customWidth="1"/>
    <col min="19" max="16384" width="12.42578125" style="1"/>
  </cols>
  <sheetData>
    <row r="1" spans="2:18" s="60" customFormat="1" ht="22.5" customHeight="1">
      <c r="B1" s="161" t="str">
        <f>"State of South Carolina Comptroller General's Office - "&amp;YEAR('Travel Support Form'!$E$78)&amp;" Travel Support Document"</f>
        <v>State of South Carolina Comptroller General's Office - 2026 Travel Support Document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61"/>
      <c r="R1" s="62"/>
    </row>
    <row r="2" spans="2:18" ht="15.75" customHeight="1">
      <c r="B2" s="33" t="s">
        <v>23</v>
      </c>
      <c r="C2" s="5"/>
      <c r="D2" s="5"/>
      <c r="E2" s="138"/>
      <c r="I2" s="34"/>
      <c r="J2" s="25" t="s">
        <v>24</v>
      </c>
      <c r="K2" s="158"/>
      <c r="L2" s="159"/>
      <c r="M2" s="160"/>
      <c r="N2" s="63" t="s">
        <v>25</v>
      </c>
      <c r="P2" s="35"/>
      <c r="Q2" s="35"/>
    </row>
    <row r="3" spans="2:18" ht="15" customHeight="1">
      <c r="B3" s="33" t="s">
        <v>26</v>
      </c>
      <c r="C3" s="5"/>
      <c r="D3" s="5"/>
      <c r="E3" s="139"/>
      <c r="G3" s="34"/>
      <c r="H3" s="24"/>
      <c r="I3" s="34"/>
      <c r="J3" s="26" t="s">
        <v>27</v>
      </c>
      <c r="K3" s="167"/>
      <c r="L3" s="168"/>
      <c r="M3" s="168"/>
      <c r="N3" s="168"/>
      <c r="O3" s="168"/>
      <c r="P3" s="168"/>
      <c r="Q3" s="169"/>
    </row>
    <row r="4" spans="2:18" ht="15.75" customHeight="1">
      <c r="B4" s="33" t="str">
        <f>IF(E2="No","VENDOR NUMBER:","EMPLOYEE NUMBER (ZEMP):")</f>
        <v>EMPLOYEE NUMBER (ZEMP):</v>
      </c>
      <c r="C4" s="6"/>
      <c r="D4" s="6"/>
      <c r="E4" s="139"/>
      <c r="G4" s="34"/>
      <c r="H4" s="24"/>
      <c r="I4" s="34"/>
      <c r="J4" s="23" t="s">
        <v>28</v>
      </c>
      <c r="K4" s="167"/>
      <c r="L4" s="168"/>
      <c r="M4" s="168"/>
      <c r="N4" s="168"/>
      <c r="O4" s="168"/>
      <c r="P4" s="168"/>
      <c r="Q4" s="169"/>
    </row>
    <row r="5" spans="2:18" ht="21.75" customHeight="1">
      <c r="B5" s="162" t="s">
        <v>29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</row>
    <row r="6" spans="2:18" ht="9.9499999999999993" customHeight="1">
      <c r="B6" s="36"/>
      <c r="C6" s="37"/>
      <c r="D6" s="37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9"/>
    </row>
    <row r="7" spans="2:18" ht="12" customHeight="1">
      <c r="B7" s="40"/>
      <c r="C7" s="40"/>
      <c r="D7" s="40"/>
      <c r="E7" s="40"/>
      <c r="F7" s="40" t="s">
        <v>30</v>
      </c>
      <c r="G7" s="41"/>
      <c r="H7" s="40"/>
      <c r="I7" s="40"/>
      <c r="J7" s="40"/>
      <c r="K7" s="42"/>
      <c r="L7" s="43"/>
      <c r="M7" s="40"/>
      <c r="N7" s="40" t="s">
        <v>31</v>
      </c>
      <c r="O7" s="40"/>
      <c r="P7" s="40"/>
      <c r="Q7" s="44"/>
      <c r="R7" s="45"/>
    </row>
    <row r="8" spans="2:18" ht="12" customHeight="1">
      <c r="B8" s="40" t="s">
        <v>32</v>
      </c>
      <c r="C8" s="40" t="s">
        <v>33</v>
      </c>
      <c r="D8" s="40"/>
      <c r="E8" s="40"/>
      <c r="F8" s="40" t="s">
        <v>34</v>
      </c>
      <c r="G8" s="46" t="s">
        <v>35</v>
      </c>
      <c r="H8" s="40" t="s">
        <v>36</v>
      </c>
      <c r="I8" s="40" t="s">
        <v>37</v>
      </c>
      <c r="J8" s="40"/>
      <c r="K8" s="42"/>
      <c r="L8" s="43" t="s">
        <v>38</v>
      </c>
      <c r="M8" s="40" t="s">
        <v>39</v>
      </c>
      <c r="N8" s="40" t="s">
        <v>40</v>
      </c>
      <c r="O8" s="46" t="s">
        <v>41</v>
      </c>
      <c r="P8" s="40" t="s">
        <v>42</v>
      </c>
      <c r="Q8" s="47"/>
      <c r="R8" s="45"/>
    </row>
    <row r="9" spans="2:18" ht="12.75" customHeight="1">
      <c r="B9" s="40" t="s">
        <v>43</v>
      </c>
      <c r="C9" s="40" t="s">
        <v>44</v>
      </c>
      <c r="D9" s="40" t="s">
        <v>45</v>
      </c>
      <c r="E9" s="40" t="s">
        <v>46</v>
      </c>
      <c r="F9" s="40" t="s">
        <v>47</v>
      </c>
      <c r="G9" s="40" t="s">
        <v>48</v>
      </c>
      <c r="H9" s="40" t="s">
        <v>49</v>
      </c>
      <c r="I9" s="40" t="s">
        <v>50</v>
      </c>
      <c r="J9" s="40" t="s">
        <v>51</v>
      </c>
      <c r="K9" s="48" t="s">
        <v>52</v>
      </c>
      <c r="L9" s="43" t="s">
        <v>53</v>
      </c>
      <c r="M9" s="49" t="s">
        <v>53</v>
      </c>
      <c r="N9" s="49" t="s">
        <v>54</v>
      </c>
      <c r="O9" s="46" t="s">
        <v>55</v>
      </c>
      <c r="P9" s="40" t="s">
        <v>56</v>
      </c>
      <c r="Q9" s="50"/>
      <c r="R9" s="45"/>
    </row>
    <row r="10" spans="2:18" ht="16.5" customHeight="1">
      <c r="B10" s="128"/>
      <c r="C10" s="129"/>
      <c r="D10" s="130"/>
      <c r="E10" s="131"/>
      <c r="F10" s="129"/>
      <c r="G10" s="132"/>
      <c r="H10" s="133"/>
      <c r="I10" s="134"/>
      <c r="J10" s="134"/>
      <c r="K10" s="135"/>
      <c r="L10" s="134"/>
      <c r="M10" s="134"/>
      <c r="N10" s="134"/>
      <c r="O10" s="136"/>
      <c r="P10" s="136"/>
      <c r="Q10" s="51"/>
      <c r="R10" s="45"/>
    </row>
    <row r="11" spans="2:18" ht="16.5" customHeight="1">
      <c r="B11" s="128"/>
      <c r="C11" s="129"/>
      <c r="D11" s="130"/>
      <c r="E11" s="131"/>
      <c r="F11" s="129"/>
      <c r="G11" s="132"/>
      <c r="H11" s="133"/>
      <c r="I11" s="134"/>
      <c r="J11" s="134"/>
      <c r="K11" s="134"/>
      <c r="L11" s="134"/>
      <c r="M11" s="134"/>
      <c r="N11" s="134"/>
      <c r="O11" s="136"/>
      <c r="P11" s="136"/>
      <c r="Q11" s="51"/>
      <c r="R11" s="45"/>
    </row>
    <row r="12" spans="2:18" ht="16.5" customHeight="1">
      <c r="B12" s="128"/>
      <c r="C12" s="129"/>
      <c r="D12" s="130"/>
      <c r="E12" s="131"/>
      <c r="F12" s="129"/>
      <c r="G12" s="132"/>
      <c r="H12" s="133"/>
      <c r="I12" s="134"/>
      <c r="J12" s="134"/>
      <c r="K12" s="134"/>
      <c r="L12" s="134"/>
      <c r="M12" s="134"/>
      <c r="N12" s="134"/>
      <c r="O12" s="136"/>
      <c r="P12" s="136"/>
      <c r="Q12" s="51"/>
      <c r="R12" s="45"/>
    </row>
    <row r="13" spans="2:18" ht="16.5" customHeight="1">
      <c r="B13" s="128"/>
      <c r="C13" s="129"/>
      <c r="D13" s="130"/>
      <c r="E13" s="131"/>
      <c r="F13" s="129"/>
      <c r="G13" s="132"/>
      <c r="H13" s="133"/>
      <c r="I13" s="134"/>
      <c r="J13" s="134"/>
      <c r="K13" s="134"/>
      <c r="L13" s="134"/>
      <c r="M13" s="134"/>
      <c r="N13" s="134"/>
      <c r="O13" s="136"/>
      <c r="P13" s="136"/>
      <c r="Q13" s="51"/>
      <c r="R13" s="45"/>
    </row>
    <row r="14" spans="2:18" ht="16.5" customHeight="1">
      <c r="B14" s="128"/>
      <c r="C14" s="129"/>
      <c r="D14" s="130"/>
      <c r="E14" s="131"/>
      <c r="F14" s="129"/>
      <c r="G14" s="132"/>
      <c r="H14" s="133"/>
      <c r="I14" s="134"/>
      <c r="J14" s="134"/>
      <c r="K14" s="134"/>
      <c r="L14" s="134"/>
      <c r="M14" s="134"/>
      <c r="N14" s="134"/>
      <c r="O14" s="136"/>
      <c r="P14" s="136"/>
      <c r="Q14" s="51"/>
      <c r="R14" s="45"/>
    </row>
    <row r="15" spans="2:18" ht="16.5" customHeight="1">
      <c r="B15" s="128"/>
      <c r="C15" s="129"/>
      <c r="D15" s="130"/>
      <c r="E15" s="131"/>
      <c r="F15" s="129"/>
      <c r="G15" s="132"/>
      <c r="H15" s="133"/>
      <c r="I15" s="134"/>
      <c r="J15" s="134"/>
      <c r="K15" s="134"/>
      <c r="L15" s="134"/>
      <c r="M15" s="134"/>
      <c r="N15" s="134"/>
      <c r="O15" s="136"/>
      <c r="P15" s="136"/>
      <c r="Q15" s="51"/>
      <c r="R15" s="45"/>
    </row>
    <row r="16" spans="2:18" ht="16.5" customHeight="1">
      <c r="B16" s="128"/>
      <c r="C16" s="129"/>
      <c r="D16" s="130"/>
      <c r="E16" s="131"/>
      <c r="F16" s="129"/>
      <c r="G16" s="132"/>
      <c r="H16" s="133"/>
      <c r="I16" s="134"/>
      <c r="J16" s="134"/>
      <c r="K16" s="134"/>
      <c r="L16" s="134"/>
      <c r="M16" s="134"/>
      <c r="N16" s="134"/>
      <c r="O16" s="136"/>
      <c r="P16" s="136"/>
      <c r="Q16" s="51"/>
      <c r="R16" s="45"/>
    </row>
    <row r="17" spans="2:18" ht="16.5" customHeight="1">
      <c r="B17" s="128"/>
      <c r="C17" s="129"/>
      <c r="D17" s="130"/>
      <c r="E17" s="131"/>
      <c r="F17" s="129"/>
      <c r="G17" s="132"/>
      <c r="H17" s="133"/>
      <c r="I17" s="134"/>
      <c r="J17" s="134"/>
      <c r="K17" s="134"/>
      <c r="L17" s="134"/>
      <c r="M17" s="134"/>
      <c r="N17" s="134"/>
      <c r="O17" s="136"/>
      <c r="P17" s="136"/>
      <c r="Q17" s="51"/>
      <c r="R17" s="45"/>
    </row>
    <row r="18" spans="2:18" ht="16.5" customHeight="1">
      <c r="B18" s="128"/>
      <c r="C18" s="129"/>
      <c r="D18" s="130"/>
      <c r="E18" s="131"/>
      <c r="F18" s="129"/>
      <c r="G18" s="132"/>
      <c r="H18" s="133"/>
      <c r="I18" s="134"/>
      <c r="J18" s="134"/>
      <c r="K18" s="134"/>
      <c r="L18" s="134"/>
      <c r="M18" s="134"/>
      <c r="N18" s="134"/>
      <c r="O18" s="136"/>
      <c r="P18" s="136"/>
      <c r="Q18" s="51"/>
      <c r="R18" s="45"/>
    </row>
    <row r="19" spans="2:18" ht="16.5" customHeight="1">
      <c r="B19" s="128"/>
      <c r="C19" s="129"/>
      <c r="D19" s="130"/>
      <c r="E19" s="131"/>
      <c r="F19" s="129"/>
      <c r="G19" s="132"/>
      <c r="H19" s="133"/>
      <c r="I19" s="134"/>
      <c r="J19" s="134"/>
      <c r="K19" s="134"/>
      <c r="L19" s="134"/>
      <c r="M19" s="134"/>
      <c r="N19" s="134"/>
      <c r="O19" s="136"/>
      <c r="P19" s="136"/>
      <c r="Q19" s="51"/>
      <c r="R19" s="45"/>
    </row>
    <row r="20" spans="2:18" ht="16.5" customHeight="1">
      <c r="B20" s="128"/>
      <c r="C20" s="129"/>
      <c r="D20" s="130"/>
      <c r="E20" s="131"/>
      <c r="F20" s="129"/>
      <c r="G20" s="132"/>
      <c r="H20" s="133"/>
      <c r="I20" s="134"/>
      <c r="J20" s="134"/>
      <c r="K20" s="134"/>
      <c r="L20" s="134"/>
      <c r="M20" s="134"/>
      <c r="N20" s="134"/>
      <c r="O20" s="136"/>
      <c r="P20" s="136"/>
      <c r="Q20" s="51"/>
      <c r="R20" s="45"/>
    </row>
    <row r="21" spans="2:18" ht="16.5" customHeight="1">
      <c r="B21" s="128"/>
      <c r="C21" s="129"/>
      <c r="D21" s="130"/>
      <c r="E21" s="131"/>
      <c r="F21" s="129"/>
      <c r="G21" s="132"/>
      <c r="H21" s="133"/>
      <c r="I21" s="134"/>
      <c r="J21" s="134"/>
      <c r="K21" s="134"/>
      <c r="L21" s="134"/>
      <c r="M21" s="134"/>
      <c r="N21" s="134"/>
      <c r="O21" s="136"/>
      <c r="P21" s="136"/>
      <c r="Q21" s="51"/>
      <c r="R21" s="45"/>
    </row>
    <row r="22" spans="2:18" ht="16.5" customHeight="1">
      <c r="B22" s="128"/>
      <c r="C22" s="129"/>
      <c r="D22" s="130"/>
      <c r="E22" s="131"/>
      <c r="F22" s="129"/>
      <c r="G22" s="132"/>
      <c r="H22" s="133"/>
      <c r="I22" s="134"/>
      <c r="J22" s="134"/>
      <c r="K22" s="134"/>
      <c r="L22" s="134"/>
      <c r="M22" s="134"/>
      <c r="N22" s="134"/>
      <c r="O22" s="136"/>
      <c r="P22" s="136"/>
      <c r="Q22" s="51"/>
      <c r="R22" s="45"/>
    </row>
    <row r="23" spans="2:18" ht="16.5" customHeight="1">
      <c r="B23" s="128"/>
      <c r="C23" s="129"/>
      <c r="D23" s="130"/>
      <c r="E23" s="131"/>
      <c r="F23" s="129"/>
      <c r="G23" s="132"/>
      <c r="H23" s="133"/>
      <c r="I23" s="134"/>
      <c r="J23" s="134"/>
      <c r="K23" s="134"/>
      <c r="L23" s="134"/>
      <c r="M23" s="134"/>
      <c r="N23" s="134"/>
      <c r="O23" s="136"/>
      <c r="P23" s="136"/>
      <c r="Q23" s="51"/>
      <c r="R23" s="45"/>
    </row>
    <row r="24" spans="2:18" ht="16.5" customHeight="1">
      <c r="B24" s="128"/>
      <c r="C24" s="129"/>
      <c r="D24" s="130"/>
      <c r="E24" s="131"/>
      <c r="F24" s="129"/>
      <c r="G24" s="132"/>
      <c r="H24" s="133"/>
      <c r="I24" s="134"/>
      <c r="J24" s="134"/>
      <c r="K24" s="134"/>
      <c r="L24" s="134"/>
      <c r="M24" s="134"/>
      <c r="N24" s="134"/>
      <c r="O24" s="136"/>
      <c r="P24" s="136"/>
      <c r="Q24" s="51"/>
      <c r="R24" s="45"/>
    </row>
    <row r="25" spans="2:18" ht="16.5" customHeight="1">
      <c r="B25" s="128"/>
      <c r="C25" s="129"/>
      <c r="D25" s="130"/>
      <c r="E25" s="131"/>
      <c r="F25" s="129"/>
      <c r="G25" s="132"/>
      <c r="H25" s="133"/>
      <c r="I25" s="134"/>
      <c r="J25" s="134"/>
      <c r="K25" s="134"/>
      <c r="L25" s="134"/>
      <c r="M25" s="134"/>
      <c r="N25" s="134"/>
      <c r="O25" s="136"/>
      <c r="P25" s="136"/>
      <c r="Q25" s="51"/>
      <c r="R25" s="45"/>
    </row>
    <row r="26" spans="2:18" ht="16.5" customHeight="1">
      <c r="B26" s="128"/>
      <c r="C26" s="129"/>
      <c r="D26" s="130"/>
      <c r="E26" s="131"/>
      <c r="F26" s="129"/>
      <c r="G26" s="132"/>
      <c r="H26" s="133"/>
      <c r="I26" s="134"/>
      <c r="J26" s="134"/>
      <c r="K26" s="134"/>
      <c r="L26" s="134"/>
      <c r="M26" s="134"/>
      <c r="N26" s="134"/>
      <c r="O26" s="136"/>
      <c r="P26" s="136"/>
      <c r="Q26" s="51"/>
      <c r="R26" s="45"/>
    </row>
    <row r="27" spans="2:18" ht="16.5" customHeight="1">
      <c r="B27" s="128"/>
      <c r="C27" s="129"/>
      <c r="D27" s="130"/>
      <c r="E27" s="131"/>
      <c r="F27" s="129"/>
      <c r="G27" s="132"/>
      <c r="H27" s="133"/>
      <c r="I27" s="134"/>
      <c r="J27" s="134"/>
      <c r="K27" s="134"/>
      <c r="L27" s="134"/>
      <c r="M27" s="134"/>
      <c r="N27" s="134"/>
      <c r="O27" s="136"/>
      <c r="P27" s="136"/>
      <c r="Q27" s="51"/>
      <c r="R27" s="45"/>
    </row>
    <row r="28" spans="2:18" ht="16.5" customHeight="1">
      <c r="B28" s="128"/>
      <c r="C28" s="129"/>
      <c r="D28" s="130"/>
      <c r="E28" s="131"/>
      <c r="F28" s="129"/>
      <c r="G28" s="132"/>
      <c r="H28" s="133"/>
      <c r="I28" s="134"/>
      <c r="J28" s="134"/>
      <c r="K28" s="134"/>
      <c r="L28" s="134"/>
      <c r="M28" s="134"/>
      <c r="N28" s="134"/>
      <c r="O28" s="136"/>
      <c r="P28" s="136"/>
      <c r="Q28" s="51"/>
      <c r="R28" s="45"/>
    </row>
    <row r="29" spans="2:18" ht="16.5" customHeight="1">
      <c r="B29" s="128"/>
      <c r="C29" s="129"/>
      <c r="D29" s="130"/>
      <c r="E29" s="131"/>
      <c r="F29" s="129"/>
      <c r="G29" s="132"/>
      <c r="H29" s="133"/>
      <c r="I29" s="134"/>
      <c r="J29" s="134"/>
      <c r="K29" s="134"/>
      <c r="L29" s="134"/>
      <c r="M29" s="134"/>
      <c r="N29" s="134"/>
      <c r="O29" s="136"/>
      <c r="P29" s="136"/>
      <c r="Q29" s="51"/>
      <c r="R29" s="45"/>
    </row>
    <row r="30" spans="2:18" ht="16.5" customHeight="1">
      <c r="B30" s="128"/>
      <c r="C30" s="129"/>
      <c r="D30" s="130"/>
      <c r="E30" s="131"/>
      <c r="F30" s="129"/>
      <c r="G30" s="132"/>
      <c r="H30" s="133"/>
      <c r="I30" s="134"/>
      <c r="J30" s="134"/>
      <c r="K30" s="134"/>
      <c r="L30" s="134"/>
      <c r="M30" s="134"/>
      <c r="N30" s="134"/>
      <c r="O30" s="136"/>
      <c r="P30" s="136"/>
      <c r="Q30" s="51"/>
      <c r="R30" s="45"/>
    </row>
    <row r="31" spans="2:18" ht="16.5" customHeight="1">
      <c r="B31" s="128"/>
      <c r="C31" s="129"/>
      <c r="D31" s="130"/>
      <c r="E31" s="131"/>
      <c r="F31" s="129"/>
      <c r="G31" s="132"/>
      <c r="H31" s="133"/>
      <c r="I31" s="134"/>
      <c r="J31" s="134"/>
      <c r="K31" s="134"/>
      <c r="L31" s="134"/>
      <c r="M31" s="134"/>
      <c r="N31" s="134"/>
      <c r="O31" s="136"/>
      <c r="P31" s="136"/>
      <c r="Q31" s="51"/>
      <c r="R31" s="45"/>
    </row>
    <row r="32" spans="2:18" ht="16.5" customHeight="1">
      <c r="B32" s="128"/>
      <c r="C32" s="129"/>
      <c r="D32" s="130"/>
      <c r="E32" s="131"/>
      <c r="F32" s="129"/>
      <c r="G32" s="132"/>
      <c r="H32" s="133"/>
      <c r="I32" s="134"/>
      <c r="J32" s="134"/>
      <c r="K32" s="134"/>
      <c r="L32" s="134"/>
      <c r="M32" s="134"/>
      <c r="N32" s="134"/>
      <c r="O32" s="136"/>
      <c r="P32" s="136"/>
      <c r="Q32" s="52"/>
      <c r="R32" s="45"/>
    </row>
    <row r="33" spans="2:18" ht="16.5" customHeight="1">
      <c r="B33" s="128"/>
      <c r="C33" s="129"/>
      <c r="D33" s="137"/>
      <c r="E33" s="131"/>
      <c r="F33" s="129"/>
      <c r="G33" s="132"/>
      <c r="H33" s="133"/>
      <c r="I33" s="134"/>
      <c r="J33" s="134"/>
      <c r="K33" s="134"/>
      <c r="L33" s="134"/>
      <c r="M33" s="134"/>
      <c r="N33" s="134"/>
      <c r="O33" s="136"/>
      <c r="P33" s="136"/>
      <c r="Q33" s="19"/>
      <c r="R33" s="45"/>
    </row>
    <row r="34" spans="2:18" ht="14.1" customHeight="1">
      <c r="B34" s="209" t="s">
        <v>57</v>
      </c>
      <c r="C34" s="210"/>
      <c r="D34" s="211"/>
      <c r="E34" s="13" t="s">
        <v>58</v>
      </c>
      <c r="F34" s="13"/>
      <c r="G34" s="76" t="s">
        <v>59</v>
      </c>
      <c r="H34" s="14">
        <f>SUMIF(IN_OUT,"I*",MILES)</f>
        <v>0</v>
      </c>
      <c r="I34" s="15"/>
      <c r="J34" s="15"/>
      <c r="K34" s="15"/>
      <c r="L34" s="15"/>
      <c r="M34" s="15"/>
      <c r="N34" s="15"/>
      <c r="O34" s="16"/>
      <c r="P34" s="16"/>
      <c r="Q34" s="15" t="s">
        <v>60</v>
      </c>
      <c r="R34" s="45"/>
    </row>
    <row r="35" spans="2:18" ht="14.1" customHeight="1">
      <c r="B35" s="119" t="s">
        <v>61</v>
      </c>
      <c r="C35" s="120"/>
      <c r="D35" s="121">
        <v>0.76</v>
      </c>
      <c r="E35" s="17" t="s">
        <v>62</v>
      </c>
      <c r="F35" s="17"/>
      <c r="G35" s="77" t="s">
        <v>63</v>
      </c>
      <c r="H35" s="18">
        <f>SUMIF(IN_OUT,"O*",MILES)</f>
        <v>0</v>
      </c>
      <c r="I35" s="18"/>
      <c r="J35" s="18"/>
      <c r="K35" s="18"/>
      <c r="L35" s="18"/>
      <c r="M35" s="18"/>
      <c r="N35" s="18"/>
      <c r="O35" s="19"/>
      <c r="P35" s="19"/>
      <c r="Q35" s="18"/>
      <c r="R35" s="45"/>
    </row>
    <row r="36" spans="2:18" ht="13.5" customHeight="1">
      <c r="B36" s="9" t="s">
        <v>64</v>
      </c>
      <c r="C36" s="7"/>
      <c r="D36" s="8">
        <f>MILE_RATE_STD-0.04</f>
        <v>0.72</v>
      </c>
      <c r="E36" s="17" t="s">
        <v>65</v>
      </c>
      <c r="F36" s="17"/>
      <c r="G36" s="77" t="s">
        <v>59</v>
      </c>
      <c r="H36" s="67">
        <f>ROUND(MILES_IN*MILE_RATE_EFF,2)</f>
        <v>0</v>
      </c>
      <c r="I36" s="67">
        <f>SUMIF(IN_OUT,"I*",DIEM)</f>
        <v>0</v>
      </c>
      <c r="J36" s="67">
        <f>SUMIF(IN_OUT,"I*",MEALS)</f>
        <v>0</v>
      </c>
      <c r="K36" s="67">
        <f>SUMIF(IN_OUT,"I*",LODGING)</f>
        <v>0</v>
      </c>
      <c r="L36" s="67">
        <f>SUMIF(IN_OUT,"I*",AIR)</f>
        <v>0</v>
      </c>
      <c r="M36" s="67">
        <f>SUMIF(IN_OUT,"I*",OTHER)</f>
        <v>0</v>
      </c>
      <c r="N36" s="67">
        <f>SUMIF(IN_OUT,"I*",MISC)</f>
        <v>0</v>
      </c>
      <c r="O36" s="67">
        <f>SUMIF(IN_OUT,"I*",SUBSIST)</f>
        <v>0</v>
      </c>
      <c r="P36" s="67">
        <f>SUMIF(IN_OUT,"I*",REGIST)</f>
        <v>0</v>
      </c>
      <c r="Q36" s="67">
        <f>SUM(DOLLARS_IN)</f>
        <v>0</v>
      </c>
      <c r="R36" s="45"/>
    </row>
    <row r="37" spans="2:18" ht="15" customHeight="1">
      <c r="B37" s="10" t="s">
        <v>66</v>
      </c>
      <c r="C37" s="11"/>
      <c r="D37" s="12">
        <f>IF(CAR_AVAIL="YES - Impractical Or Not Adequate",MILE_RATE_STD,IF(CAR_AVAIL="NO - STATE CAR NOT AVAILABLE",MILE_RATE_STD,IF(CAR_AVAIL="NO - Non-State Employee",MILE_RATE_STD,MILE_RATE_REDUC)))</f>
        <v>0.72</v>
      </c>
      <c r="E37" s="20" t="s">
        <v>67</v>
      </c>
      <c r="F37" s="17"/>
      <c r="G37" s="77" t="s">
        <v>63</v>
      </c>
      <c r="H37" s="68">
        <f>ROUND(MILES_OUT*MILE_RATE_EFF,2)</f>
        <v>0</v>
      </c>
      <c r="I37" s="68">
        <f>SUMIF(IN_OUT,"O*",DIEM)</f>
        <v>0</v>
      </c>
      <c r="J37" s="68">
        <f>SUMIF(IN_OUT,"O*",MEALS)</f>
        <v>0</v>
      </c>
      <c r="K37" s="68">
        <f>SUMIF(IN_OUT,"O*",LODGING)</f>
        <v>0</v>
      </c>
      <c r="L37" s="68">
        <f>SUMIF(IN_OUT,"O*",AIR)</f>
        <v>0</v>
      </c>
      <c r="M37" s="68">
        <f>SUMIF(IN_OUT,"O*",OTHER)</f>
        <v>0</v>
      </c>
      <c r="N37" s="68">
        <f>SUMIF(IN_OUT,"O*",MISC)</f>
        <v>0</v>
      </c>
      <c r="O37" s="68">
        <f>SUMIF(IN_OUT,"O*",SUBSIST)</f>
        <v>0</v>
      </c>
      <c r="P37" s="68">
        <f>SUMIF(IN_OUT,"O*",REGIST)</f>
        <v>0</v>
      </c>
      <c r="Q37" s="68">
        <f>SUM(DOLLARS_OUT)</f>
        <v>0</v>
      </c>
      <c r="R37" s="45"/>
    </row>
    <row r="38" spans="2:18" ht="14.1" customHeight="1">
      <c r="B38" s="18"/>
      <c r="C38" s="21"/>
      <c r="D38" s="21"/>
      <c r="E38" s="53" t="s">
        <v>68</v>
      </c>
      <c r="F38" s="53"/>
      <c r="G38" s="78" t="s">
        <v>59</v>
      </c>
      <c r="H38" s="64">
        <f>IF($E$2="No",5021430000,5050040000)</f>
        <v>5050040000</v>
      </c>
      <c r="I38" s="64">
        <f>IF($E$2="No",5021430000,5010720000)</f>
        <v>5010720000</v>
      </c>
      <c r="J38" s="65">
        <f>IF($E$2="No",5021430000,5050010000)</f>
        <v>5050010000</v>
      </c>
      <c r="K38" s="65">
        <f>IF($E$2="No",5021430000,5050020000)</f>
        <v>5050020000</v>
      </c>
      <c r="L38" s="65">
        <f>IF($E$2="No",5021430000,5050030000)</f>
        <v>5050030000</v>
      </c>
      <c r="M38" s="65">
        <f>IF($E$2="No",5021430000,5050050000)</f>
        <v>5050050000</v>
      </c>
      <c r="N38" s="65">
        <f>IF($E$2="No",5021430000,5050060000)</f>
        <v>5050060000</v>
      </c>
      <c r="O38" s="65">
        <f>IF($E$2="No",5021430000,5050080000)</f>
        <v>5050080000</v>
      </c>
      <c r="P38" s="65">
        <f>IF($E$2="No",5021430000,5050070000)</f>
        <v>5050070000</v>
      </c>
      <c r="Q38" s="22"/>
      <c r="R38" s="45"/>
    </row>
    <row r="39" spans="2:18" ht="14.1" customHeight="1">
      <c r="B39" s="163" t="s">
        <v>69</v>
      </c>
      <c r="C39" s="164"/>
      <c r="D39" s="164"/>
      <c r="E39" s="53" t="s">
        <v>70</v>
      </c>
      <c r="F39" s="53"/>
      <c r="G39" s="78" t="s">
        <v>63</v>
      </c>
      <c r="H39" s="64">
        <f>IF($E$2="No",5021430000,5050540000)</f>
        <v>5050540000</v>
      </c>
      <c r="I39" s="64">
        <f>IF($E$2="No",5021430000,5010720000)</f>
        <v>5010720000</v>
      </c>
      <c r="J39" s="65">
        <f>IF($E$2="No",5021430000,5050510000)</f>
        <v>5050510000</v>
      </c>
      <c r="K39" s="65">
        <f>IF($E$2="No",5021430000,5050520000)</f>
        <v>5050520000</v>
      </c>
      <c r="L39" s="65">
        <f>IF($E$2="No",5021430000,5050530000)</f>
        <v>5050530000</v>
      </c>
      <c r="M39" s="65">
        <f>IF($E$2="No",5021430000,5050550000)</f>
        <v>5050550000</v>
      </c>
      <c r="N39" s="65">
        <f>IF($E$2="No",5021430000,5050560000)</f>
        <v>5050560000</v>
      </c>
      <c r="O39" s="65">
        <f>IF($E$2="No",5021430000,5050580000)</f>
        <v>5050580000</v>
      </c>
      <c r="P39" s="65">
        <f>IF($E$2="No",5021430000,5050570000)</f>
        <v>5050570000</v>
      </c>
      <c r="Q39" s="22"/>
      <c r="R39" s="45"/>
    </row>
    <row r="40" spans="2:18" ht="14.1" customHeight="1">
      <c r="B40" s="165"/>
      <c r="C40" s="166"/>
      <c r="D40" s="166"/>
      <c r="E40" s="54" t="s">
        <v>71</v>
      </c>
      <c r="F40" s="107"/>
      <c r="G40" s="85"/>
      <c r="H40" s="83"/>
      <c r="I40" s="83"/>
      <c r="J40" s="66">
        <f>IF($E$2="No",5021440000,5051520000)</f>
        <v>5051520000</v>
      </c>
      <c r="K40" s="84"/>
      <c r="L40" s="84"/>
      <c r="M40" s="84"/>
      <c r="N40" s="84"/>
      <c r="O40" s="66" t="str">
        <f>IF($E$2="No",5021440000,"")</f>
        <v/>
      </c>
      <c r="P40" s="84"/>
      <c r="Q40" s="22"/>
      <c r="R40" s="45"/>
    </row>
    <row r="41" spans="2:18" ht="16.5" customHeight="1">
      <c r="B41" s="184"/>
      <c r="C41" s="185"/>
      <c r="D41" s="185"/>
      <c r="E41" s="185"/>
      <c r="F41" s="185"/>
      <c r="G41" s="185"/>
      <c r="H41" s="186"/>
      <c r="I41" s="201" t="s">
        <v>72</v>
      </c>
      <c r="J41" s="202"/>
      <c r="K41" s="203"/>
      <c r="L41" s="204"/>
      <c r="M41" s="204"/>
      <c r="N41" s="205"/>
      <c r="O41" s="193" t="s">
        <v>73</v>
      </c>
      <c r="P41" s="194">
        <f>SUM(DOLLARS_IN)+SUM(DOLLARS_OUT)</f>
        <v>0</v>
      </c>
      <c r="Q41" s="195"/>
      <c r="R41" s="55"/>
    </row>
    <row r="42" spans="2:18" ht="16.5" customHeight="1">
      <c r="B42" s="187"/>
      <c r="C42" s="188"/>
      <c r="D42" s="188"/>
      <c r="E42" s="188"/>
      <c r="F42" s="188"/>
      <c r="G42" s="188"/>
      <c r="H42" s="189"/>
      <c r="I42" s="201" t="s">
        <v>74</v>
      </c>
      <c r="J42" s="202"/>
      <c r="K42" s="203"/>
      <c r="L42" s="204"/>
      <c r="M42" s="204"/>
      <c r="N42" s="205"/>
      <c r="O42" s="156"/>
      <c r="P42" s="196"/>
      <c r="Q42" s="197"/>
      <c r="R42" s="55"/>
    </row>
    <row r="43" spans="2:18" ht="16.149999999999999" customHeight="1">
      <c r="B43" s="187"/>
      <c r="C43" s="188"/>
      <c r="D43" s="188"/>
      <c r="E43" s="188"/>
      <c r="F43" s="188"/>
      <c r="G43" s="188"/>
      <c r="H43" s="189"/>
      <c r="I43" s="201" t="s">
        <v>75</v>
      </c>
      <c r="J43" s="202"/>
      <c r="K43" s="203"/>
      <c r="L43" s="205"/>
      <c r="M43" s="122" t="s">
        <v>76</v>
      </c>
      <c r="N43" s="140"/>
      <c r="O43" s="156"/>
      <c r="P43" s="198"/>
      <c r="Q43" s="199"/>
      <c r="R43" s="55"/>
    </row>
    <row r="44" spans="2:18" ht="16.149999999999999" customHeight="1">
      <c r="B44" s="187"/>
      <c r="C44" s="188"/>
      <c r="D44" s="188"/>
      <c r="E44" s="188"/>
      <c r="F44" s="188"/>
      <c r="G44" s="188"/>
      <c r="H44" s="189"/>
      <c r="I44" s="201" t="s">
        <v>77</v>
      </c>
      <c r="J44" s="202"/>
      <c r="K44" s="206"/>
      <c r="L44" s="207"/>
      <c r="M44" s="207"/>
      <c r="N44" s="208"/>
      <c r="O44" s="200" t="s">
        <v>78</v>
      </c>
      <c r="P44" s="148"/>
      <c r="Q44" s="149"/>
      <c r="R44" s="55"/>
    </row>
    <row r="45" spans="2:18" ht="16.149999999999999" customHeight="1">
      <c r="B45" s="187"/>
      <c r="C45" s="188"/>
      <c r="D45" s="188"/>
      <c r="E45" s="188"/>
      <c r="F45" s="188"/>
      <c r="G45" s="188"/>
      <c r="H45" s="189"/>
      <c r="J45" s="80" t="s">
        <v>79</v>
      </c>
      <c r="L45" s="80" t="s">
        <v>80</v>
      </c>
      <c r="M45" s="81" t="s">
        <v>81</v>
      </c>
      <c r="N45" s="82" t="s">
        <v>82</v>
      </c>
      <c r="O45" s="200"/>
      <c r="P45" s="150"/>
      <c r="Q45" s="151"/>
      <c r="R45" s="55"/>
    </row>
    <row r="46" spans="2:18" ht="14.1" customHeight="1">
      <c r="B46" s="187"/>
      <c r="C46" s="188"/>
      <c r="D46" s="188"/>
      <c r="E46" s="188"/>
      <c r="F46" s="188"/>
      <c r="G46" s="188"/>
      <c r="H46" s="189"/>
      <c r="I46" s="86" t="s">
        <v>83</v>
      </c>
      <c r="J46" s="56" t="s">
        <v>84</v>
      </c>
      <c r="L46" s="79" t="s">
        <v>85</v>
      </c>
      <c r="M46" s="57">
        <v>8</v>
      </c>
      <c r="N46" s="58">
        <v>10</v>
      </c>
      <c r="O46" s="156" t="s">
        <v>86</v>
      </c>
      <c r="P46" s="178">
        <f>IF(ABS(CASH_ADV)&gt;TOT_EXP,0,TOT_EXP-ABS(CASH_ADV))</f>
        <v>0</v>
      </c>
      <c r="Q46" s="179"/>
      <c r="R46" s="55"/>
    </row>
    <row r="47" spans="2:18" ht="14.1" customHeight="1">
      <c r="B47" s="187"/>
      <c r="C47" s="188"/>
      <c r="D47" s="188"/>
      <c r="E47" s="188"/>
      <c r="F47" s="188"/>
      <c r="G47" s="188"/>
      <c r="H47" s="189"/>
      <c r="I47" s="86" t="s">
        <v>87</v>
      </c>
      <c r="J47" s="56" t="s">
        <v>88</v>
      </c>
      <c r="L47" s="79" t="s">
        <v>89</v>
      </c>
      <c r="M47" s="57">
        <v>10</v>
      </c>
      <c r="N47" s="57">
        <v>15</v>
      </c>
      <c r="O47" s="156"/>
      <c r="P47" s="180"/>
      <c r="Q47" s="181"/>
      <c r="R47" s="55"/>
    </row>
    <row r="48" spans="2:18" ht="14.1" customHeight="1">
      <c r="B48" s="190"/>
      <c r="C48" s="191"/>
      <c r="D48" s="191"/>
      <c r="E48" s="191"/>
      <c r="F48" s="191"/>
      <c r="G48" s="191"/>
      <c r="H48" s="192"/>
      <c r="I48" s="86" t="s">
        <v>90</v>
      </c>
      <c r="J48" s="56" t="s">
        <v>91</v>
      </c>
      <c r="L48" s="79" t="s">
        <v>92</v>
      </c>
      <c r="M48" s="57">
        <v>17</v>
      </c>
      <c r="N48" s="57">
        <v>25</v>
      </c>
      <c r="O48" s="157"/>
      <c r="P48" s="182"/>
      <c r="Q48" s="183"/>
      <c r="R48" s="55"/>
    </row>
    <row r="49" spans="2:18" ht="14.1" customHeight="1">
      <c r="B49" s="170" t="s">
        <v>93</v>
      </c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2"/>
      <c r="P49" s="172"/>
      <c r="Q49" s="173"/>
      <c r="R49" s="55"/>
    </row>
    <row r="50" spans="2:18" ht="14.1" customHeight="1">
      <c r="B50" s="174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3"/>
      <c r="R50" s="55"/>
    </row>
    <row r="51" spans="2:18" ht="14.1" customHeight="1">
      <c r="B51" s="175"/>
      <c r="C51" s="176"/>
      <c r="D51" s="176"/>
      <c r="E51" s="176"/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77"/>
      <c r="R51" s="55"/>
    </row>
    <row r="52" spans="2:18" ht="14.1" customHeight="1">
      <c r="B52" s="98"/>
      <c r="C52" s="99"/>
      <c r="D52" s="99"/>
      <c r="E52" s="99"/>
      <c r="F52" s="99"/>
      <c r="G52" s="99"/>
      <c r="H52" s="99"/>
      <c r="I52" s="100"/>
      <c r="J52" s="123"/>
      <c r="K52" s="152"/>
      <c r="L52" s="152"/>
      <c r="M52" s="152"/>
      <c r="N52" s="152"/>
      <c r="O52" s="152"/>
      <c r="P52" s="152"/>
      <c r="Q52" s="153"/>
      <c r="R52" s="59"/>
    </row>
    <row r="53" spans="2:18" ht="14.1" customHeight="1">
      <c r="B53" s="101"/>
      <c r="C53" s="102"/>
      <c r="D53" s="102"/>
      <c r="E53" s="102"/>
      <c r="F53" s="102"/>
      <c r="G53" s="102"/>
      <c r="H53" s="102"/>
      <c r="I53" s="103"/>
      <c r="J53" s="123"/>
      <c r="K53" s="152"/>
      <c r="L53" s="152"/>
      <c r="M53" s="152"/>
      <c r="N53" s="152"/>
      <c r="O53" s="152"/>
      <c r="P53" s="152"/>
      <c r="Q53" s="153"/>
      <c r="R53" s="59"/>
    </row>
    <row r="54" spans="2:18" ht="14.1" customHeight="1">
      <c r="B54" s="101"/>
      <c r="C54" s="102"/>
      <c r="D54" s="102"/>
      <c r="E54" s="102"/>
      <c r="F54" s="102"/>
      <c r="G54" s="102"/>
      <c r="H54" s="102"/>
      <c r="I54" s="103"/>
      <c r="J54" s="123"/>
      <c r="K54" s="152"/>
      <c r="L54" s="152"/>
      <c r="M54" s="152"/>
      <c r="N54" s="152"/>
      <c r="O54" s="152"/>
      <c r="P54" s="152"/>
      <c r="Q54" s="153"/>
      <c r="R54" s="59"/>
    </row>
    <row r="55" spans="2:18" ht="14.1" customHeight="1">
      <c r="B55" s="69" t="s">
        <v>94</v>
      </c>
      <c r="C55" s="70"/>
      <c r="D55" s="70"/>
      <c r="E55" s="70"/>
      <c r="F55" s="70"/>
      <c r="G55" s="70"/>
      <c r="H55" s="70"/>
      <c r="I55" s="71"/>
      <c r="J55" s="75" t="s">
        <v>95</v>
      </c>
      <c r="K55" s="154"/>
      <c r="L55" s="154"/>
      <c r="M55" s="154"/>
      <c r="N55" s="154"/>
      <c r="O55" s="154"/>
      <c r="P55" s="154"/>
      <c r="Q55" s="155"/>
      <c r="R55" s="45"/>
    </row>
    <row r="56" spans="2:18" ht="14.1" customHeight="1">
      <c r="B56" s="98"/>
      <c r="C56" s="99"/>
      <c r="D56" s="99"/>
      <c r="E56" s="99"/>
      <c r="F56" s="99"/>
      <c r="G56" s="99"/>
      <c r="H56" s="99"/>
      <c r="I56" s="100"/>
      <c r="J56" s="123"/>
      <c r="K56" s="152"/>
      <c r="L56" s="152"/>
      <c r="M56" s="152"/>
      <c r="N56" s="152"/>
      <c r="O56" s="152"/>
      <c r="P56" s="152"/>
      <c r="Q56" s="153"/>
    </row>
    <row r="57" spans="2:18" ht="14.1" customHeight="1">
      <c r="B57" s="101"/>
      <c r="C57" s="102"/>
      <c r="D57" s="102"/>
      <c r="E57" s="102"/>
      <c r="F57" s="102"/>
      <c r="G57" s="102"/>
      <c r="H57" s="102"/>
      <c r="I57" s="103"/>
      <c r="J57" s="123"/>
      <c r="K57" s="152"/>
      <c r="L57" s="152"/>
      <c r="M57" s="152"/>
      <c r="N57" s="152"/>
      <c r="O57" s="152"/>
      <c r="P57" s="152"/>
      <c r="Q57" s="153"/>
    </row>
    <row r="58" spans="2:18" ht="14.1" customHeight="1">
      <c r="B58" s="101"/>
      <c r="C58" s="102"/>
      <c r="D58" s="102"/>
      <c r="E58" s="102"/>
      <c r="F58" s="102"/>
      <c r="G58" s="102"/>
      <c r="H58" s="102"/>
      <c r="I58" s="103"/>
      <c r="J58" s="123"/>
      <c r="K58" s="152"/>
      <c r="L58" s="152"/>
      <c r="M58" s="152"/>
      <c r="N58" s="152"/>
      <c r="O58" s="152"/>
      <c r="P58" s="152"/>
      <c r="Q58" s="153"/>
    </row>
    <row r="59" spans="2:18">
      <c r="B59" s="75" t="s">
        <v>96</v>
      </c>
      <c r="C59" s="70"/>
      <c r="D59" s="70"/>
      <c r="E59" s="70"/>
      <c r="F59" s="70"/>
      <c r="G59" s="70"/>
      <c r="H59" s="70"/>
      <c r="I59" s="71"/>
      <c r="J59" s="75" t="s">
        <v>95</v>
      </c>
      <c r="K59" s="154"/>
      <c r="L59" s="154"/>
      <c r="M59" s="154"/>
      <c r="N59" s="154"/>
      <c r="O59" s="154"/>
      <c r="P59" s="154"/>
      <c r="Q59" s="155"/>
    </row>
    <row r="60" spans="2:18">
      <c r="B60" s="72" t="s">
        <v>97</v>
      </c>
      <c r="C60" s="73"/>
      <c r="D60" s="73"/>
      <c r="E60" s="73"/>
      <c r="F60" s="73"/>
      <c r="G60" s="73"/>
      <c r="H60" s="73"/>
      <c r="I60" s="74"/>
    </row>
    <row r="66" spans="5:8" ht="17.25" customHeight="1"/>
    <row r="68" spans="5:8" s="87" customFormat="1" ht="18.75" hidden="1">
      <c r="E68" s="89" t="s">
        <v>98</v>
      </c>
      <c r="F68" s="89"/>
    </row>
    <row r="69" spans="5:8" s="87" customFormat="1" ht="18.75" hidden="1">
      <c r="E69" s="89" t="s">
        <v>99</v>
      </c>
      <c r="F69" s="89"/>
    </row>
    <row r="70" spans="5:8" s="87" customFormat="1" ht="18.75" hidden="1">
      <c r="E70" s="89" t="s">
        <v>100</v>
      </c>
      <c r="F70" s="89"/>
    </row>
    <row r="71" spans="5:8" s="87" customFormat="1" ht="15.75" hidden="1" thickBot="1">
      <c r="E71" s="87" t="s">
        <v>101</v>
      </c>
    </row>
    <row r="72" spans="5:8" s="87" customFormat="1" ht="15.75" hidden="1">
      <c r="E72" s="27" t="s">
        <v>102</v>
      </c>
      <c r="F72" s="88"/>
      <c r="G72" s="88"/>
      <c r="H72" s="88"/>
    </row>
    <row r="73" spans="5:8" s="87" customFormat="1" ht="15.75" hidden="1">
      <c r="E73" s="96" t="s">
        <v>59</v>
      </c>
      <c r="F73" s="108"/>
      <c r="G73" s="88"/>
      <c r="H73" s="88"/>
    </row>
    <row r="74" spans="5:8" s="87" customFormat="1" ht="16.5" hidden="1" thickBot="1">
      <c r="E74" s="97" t="s">
        <v>63</v>
      </c>
      <c r="F74" s="108"/>
      <c r="G74" s="88"/>
      <c r="H74" s="88"/>
    </row>
    <row r="75" spans="5:8" s="87" customFormat="1" ht="16.5" hidden="1" thickBot="1">
      <c r="E75" s="88"/>
      <c r="F75" s="88"/>
      <c r="G75" s="88"/>
      <c r="H75" s="88"/>
    </row>
    <row r="76" spans="5:8" s="87" customFormat="1" ht="15.75" hidden="1">
      <c r="E76" s="27" t="s">
        <v>103</v>
      </c>
      <c r="F76" s="88"/>
      <c r="G76" s="88"/>
      <c r="H76" s="88"/>
    </row>
    <row r="77" spans="5:8" s="87" customFormat="1" ht="15.75" hidden="1">
      <c r="E77" s="94">
        <v>46204</v>
      </c>
      <c r="F77" s="109"/>
      <c r="G77" s="88"/>
      <c r="H77" s="88"/>
    </row>
    <row r="78" spans="5:8" s="87" customFormat="1" ht="16.5" hidden="1" thickBot="1">
      <c r="E78" s="95">
        <v>46387</v>
      </c>
      <c r="F78" s="109"/>
      <c r="G78" s="88" t="s">
        <v>104</v>
      </c>
      <c r="H78" s="88"/>
    </row>
    <row r="79" spans="5:8" s="87" customFormat="1" ht="15.75" hidden="1" thickBot="1"/>
    <row r="80" spans="5:8" s="87" customFormat="1" hidden="1">
      <c r="E80" s="28" t="s">
        <v>105</v>
      </c>
    </row>
    <row r="81" spans="5:8" s="87" customFormat="1" hidden="1">
      <c r="E81" s="90"/>
      <c r="F81" s="110"/>
    </row>
    <row r="82" spans="5:8" s="87" customFormat="1" hidden="1">
      <c r="E82" s="90" t="s">
        <v>106</v>
      </c>
      <c r="F82" s="110"/>
    </row>
    <row r="83" spans="5:8" s="87" customFormat="1" ht="15.75" hidden="1" thickBot="1">
      <c r="E83" s="93" t="s">
        <v>107</v>
      </c>
      <c r="F83" s="111"/>
    </row>
    <row r="84" spans="5:8" s="87" customFormat="1" ht="15.75" hidden="1" thickBot="1"/>
    <row r="85" spans="5:8" s="87" customFormat="1" hidden="1">
      <c r="E85" s="28" t="s">
        <v>108</v>
      </c>
    </row>
    <row r="86" spans="5:8" s="87" customFormat="1" hidden="1">
      <c r="E86" s="90"/>
      <c r="F86" s="110"/>
    </row>
    <row r="87" spans="5:8" s="87" customFormat="1" hidden="1">
      <c r="E87" s="90" t="s">
        <v>109</v>
      </c>
      <c r="F87" s="110"/>
    </row>
    <row r="88" spans="5:8" s="87" customFormat="1" hidden="1">
      <c r="E88" s="91" t="s">
        <v>110</v>
      </c>
      <c r="F88" s="111"/>
    </row>
    <row r="89" spans="5:8" s="87" customFormat="1" hidden="1">
      <c r="E89" s="90" t="s">
        <v>111</v>
      </c>
      <c r="F89" s="110"/>
    </row>
    <row r="90" spans="5:8" s="87" customFormat="1" ht="15.75" hidden="1" thickBot="1">
      <c r="E90" s="92" t="s">
        <v>112</v>
      </c>
      <c r="F90" s="110"/>
    </row>
    <row r="91" spans="5:8" s="87" customFormat="1" ht="15.75" hidden="1" thickBot="1"/>
    <row r="92" spans="5:8" s="87" customFormat="1" ht="15.75" hidden="1">
      <c r="E92" s="27" t="s">
        <v>113</v>
      </c>
      <c r="F92" s="88"/>
      <c r="G92" s="88"/>
      <c r="H92" s="88"/>
    </row>
    <row r="93" spans="5:8" s="87" customFormat="1" ht="15.75" hidden="1">
      <c r="E93" s="96" t="s">
        <v>106</v>
      </c>
      <c r="F93" s="108"/>
      <c r="G93" s="88"/>
      <c r="H93" s="88"/>
    </row>
    <row r="94" spans="5:8" s="87" customFormat="1" ht="16.5" hidden="1" thickBot="1">
      <c r="E94" s="97" t="s">
        <v>107</v>
      </c>
      <c r="F94" s="108"/>
      <c r="G94" s="88"/>
      <c r="H94" s="88"/>
    </row>
    <row r="95" spans="5:8" s="87" customFormat="1" hidden="1"/>
    <row r="96" spans="5:8" s="87" customFormat="1" hidden="1"/>
    <row r="97" spans="5:20" s="87" customFormat="1" ht="15.75" hidden="1">
      <c r="E97" s="112" t="s">
        <v>114</v>
      </c>
      <c r="F97" s="112"/>
      <c r="G97" s="112"/>
      <c r="H97" s="112"/>
      <c r="I97" s="112"/>
      <c r="J97" s="112"/>
      <c r="K97" s="112" t="s">
        <v>115</v>
      </c>
      <c r="L97" s="112"/>
      <c r="M97" s="112"/>
      <c r="N97" s="112"/>
      <c r="O97" s="112"/>
      <c r="P97" s="112"/>
      <c r="Q97" s="112" t="s">
        <v>116</v>
      </c>
      <c r="R97" s="112"/>
      <c r="S97" s="112"/>
      <c r="T97" s="112"/>
    </row>
    <row r="98" spans="5:20" s="87" customFormat="1" hidden="1">
      <c r="E98" s="87" t="s">
        <v>117</v>
      </c>
      <c r="F98" s="87" t="s">
        <v>118</v>
      </c>
      <c r="G98" s="87" t="s">
        <v>119</v>
      </c>
      <c r="H98" s="87" t="s">
        <v>59</v>
      </c>
      <c r="I98" s="87" t="s">
        <v>63</v>
      </c>
      <c r="K98" s="87" t="s">
        <v>120</v>
      </c>
      <c r="L98" s="87" t="s">
        <v>118</v>
      </c>
      <c r="M98" s="87" t="s">
        <v>119</v>
      </c>
      <c r="N98" s="87" t="s">
        <v>59</v>
      </c>
      <c r="O98" s="87" t="s">
        <v>63</v>
      </c>
      <c r="Q98" s="87" t="s">
        <v>120</v>
      </c>
      <c r="S98" s="87" t="s">
        <v>59</v>
      </c>
      <c r="T98" s="87" t="s">
        <v>63</v>
      </c>
    </row>
    <row r="99" spans="5:20" s="87" customFormat="1" hidden="1">
      <c r="E99" s="87">
        <f t="shared" ref="E99:E124" si="0">J10</f>
        <v>0</v>
      </c>
      <c r="F99" s="87">
        <f t="shared" ref="F99:F124" si="1">IF(F10="Yes",J10,0)</f>
        <v>0</v>
      </c>
      <c r="G99" s="87">
        <f t="shared" ref="G99:G124" si="2">IF(F10="No",J10,0)</f>
        <v>0</v>
      </c>
      <c r="H99" s="87">
        <f t="shared" ref="H99:H124" si="3">IF(G10="IN",G99,0)</f>
        <v>0</v>
      </c>
      <c r="I99" s="87">
        <f t="shared" ref="I99:I124" si="4">IF(G10="Out",G99,0)</f>
        <v>0</v>
      </c>
      <c r="K99" s="87">
        <f>$O10</f>
        <v>0</v>
      </c>
      <c r="L99" s="87">
        <f>IF(F10="Yes",O10,0)</f>
        <v>0</v>
      </c>
      <c r="M99" s="87">
        <f>IF(F10="No",O10,0)</f>
        <v>0</v>
      </c>
      <c r="N99" s="87">
        <f>IF(G10="IN",M99,0)</f>
        <v>0</v>
      </c>
      <c r="O99" s="87">
        <f>IF(G10="Out",M99,0)</f>
        <v>0</v>
      </c>
      <c r="Q99" s="87">
        <f>$O10</f>
        <v>0</v>
      </c>
      <c r="S99" s="87">
        <f>IF(G10="IN",Q99,0)</f>
        <v>0</v>
      </c>
      <c r="T99" s="87">
        <f>IF(G10="Out",Q99,0)</f>
        <v>0</v>
      </c>
    </row>
    <row r="100" spans="5:20" s="87" customFormat="1" hidden="1">
      <c r="E100" s="87">
        <f t="shared" si="0"/>
        <v>0</v>
      </c>
      <c r="F100" s="87">
        <f t="shared" si="1"/>
        <v>0</v>
      </c>
      <c r="G100" s="87">
        <f t="shared" si="2"/>
        <v>0</v>
      </c>
      <c r="H100" s="87">
        <f t="shared" si="3"/>
        <v>0</v>
      </c>
      <c r="I100" s="87">
        <f t="shared" si="4"/>
        <v>0</v>
      </c>
      <c r="K100" s="87">
        <f t="shared" ref="K100:K124" si="5">$O11</f>
        <v>0</v>
      </c>
      <c r="L100" s="87">
        <f t="shared" ref="L100:L124" si="6">IF(F11="Yes",O11,0)</f>
        <v>0</v>
      </c>
      <c r="M100" s="87">
        <f t="shared" ref="M100:M124" si="7">IF(F11="No",O11,0)</f>
        <v>0</v>
      </c>
      <c r="N100" s="87">
        <f t="shared" ref="N100:N124" si="8">IF(G11="IN",M100,0)</f>
        <v>0</v>
      </c>
      <c r="O100" s="87">
        <f t="shared" ref="O100:O124" si="9">IF(G11="Out",M100,0)</f>
        <v>0</v>
      </c>
      <c r="Q100" s="87">
        <f t="shared" ref="Q100:Q124" si="10">$O11</f>
        <v>0</v>
      </c>
      <c r="S100" s="87">
        <f t="shared" ref="S100:S124" si="11">IF(G11="IN",Q100,0)</f>
        <v>0</v>
      </c>
      <c r="T100" s="87">
        <f t="shared" ref="T100:T124" si="12">IF(G11="Out",Q100,0)</f>
        <v>0</v>
      </c>
    </row>
    <row r="101" spans="5:20" s="87" customFormat="1" hidden="1">
      <c r="E101" s="87">
        <f t="shared" si="0"/>
        <v>0</v>
      </c>
      <c r="F101" s="87">
        <f t="shared" si="1"/>
        <v>0</v>
      </c>
      <c r="G101" s="87">
        <f t="shared" si="2"/>
        <v>0</v>
      </c>
      <c r="H101" s="87">
        <f t="shared" si="3"/>
        <v>0</v>
      </c>
      <c r="I101" s="87">
        <f t="shared" si="4"/>
        <v>0</v>
      </c>
      <c r="K101" s="87">
        <f t="shared" si="5"/>
        <v>0</v>
      </c>
      <c r="L101" s="87">
        <f t="shared" si="6"/>
        <v>0</v>
      </c>
      <c r="M101" s="87">
        <f t="shared" si="7"/>
        <v>0</v>
      </c>
      <c r="N101" s="87">
        <f t="shared" si="8"/>
        <v>0</v>
      </c>
      <c r="O101" s="87">
        <f t="shared" si="9"/>
        <v>0</v>
      </c>
      <c r="Q101" s="87">
        <f t="shared" si="10"/>
        <v>0</v>
      </c>
      <c r="S101" s="87">
        <f t="shared" si="11"/>
        <v>0</v>
      </c>
      <c r="T101" s="87">
        <f t="shared" si="12"/>
        <v>0</v>
      </c>
    </row>
    <row r="102" spans="5:20" s="87" customFormat="1" hidden="1">
      <c r="E102" s="87">
        <f t="shared" si="0"/>
        <v>0</v>
      </c>
      <c r="F102" s="87">
        <f t="shared" si="1"/>
        <v>0</v>
      </c>
      <c r="G102" s="87">
        <f t="shared" si="2"/>
        <v>0</v>
      </c>
      <c r="H102" s="87">
        <f t="shared" si="3"/>
        <v>0</v>
      </c>
      <c r="I102" s="87">
        <f t="shared" si="4"/>
        <v>0</v>
      </c>
      <c r="K102" s="87">
        <f t="shared" si="5"/>
        <v>0</v>
      </c>
      <c r="L102" s="87">
        <f t="shared" si="6"/>
        <v>0</v>
      </c>
      <c r="M102" s="87">
        <f t="shared" si="7"/>
        <v>0</v>
      </c>
      <c r="N102" s="87">
        <f t="shared" si="8"/>
        <v>0</v>
      </c>
      <c r="O102" s="87">
        <f t="shared" si="9"/>
        <v>0</v>
      </c>
      <c r="Q102" s="87">
        <f t="shared" si="10"/>
        <v>0</v>
      </c>
      <c r="S102" s="87">
        <f t="shared" si="11"/>
        <v>0</v>
      </c>
      <c r="T102" s="87">
        <f t="shared" si="12"/>
        <v>0</v>
      </c>
    </row>
    <row r="103" spans="5:20" s="87" customFormat="1" hidden="1">
      <c r="E103" s="87">
        <f t="shared" si="0"/>
        <v>0</v>
      </c>
      <c r="F103" s="87">
        <f t="shared" si="1"/>
        <v>0</v>
      </c>
      <c r="G103" s="87">
        <f t="shared" si="2"/>
        <v>0</v>
      </c>
      <c r="H103" s="87">
        <f t="shared" si="3"/>
        <v>0</v>
      </c>
      <c r="I103" s="87">
        <f t="shared" si="4"/>
        <v>0</v>
      </c>
      <c r="K103" s="87">
        <f t="shared" si="5"/>
        <v>0</v>
      </c>
      <c r="L103" s="87">
        <f t="shared" si="6"/>
        <v>0</v>
      </c>
      <c r="M103" s="87">
        <f t="shared" si="7"/>
        <v>0</v>
      </c>
      <c r="N103" s="87">
        <f t="shared" si="8"/>
        <v>0</v>
      </c>
      <c r="O103" s="87">
        <f t="shared" si="9"/>
        <v>0</v>
      </c>
      <c r="Q103" s="87">
        <f t="shared" si="10"/>
        <v>0</v>
      </c>
      <c r="S103" s="87">
        <f t="shared" si="11"/>
        <v>0</v>
      </c>
      <c r="T103" s="87">
        <f t="shared" si="12"/>
        <v>0</v>
      </c>
    </row>
    <row r="104" spans="5:20" s="87" customFormat="1" hidden="1">
      <c r="E104" s="87">
        <f t="shared" si="0"/>
        <v>0</v>
      </c>
      <c r="F104" s="87">
        <f t="shared" si="1"/>
        <v>0</v>
      </c>
      <c r="G104" s="87">
        <f t="shared" si="2"/>
        <v>0</v>
      </c>
      <c r="H104" s="87">
        <f t="shared" si="3"/>
        <v>0</v>
      </c>
      <c r="I104" s="87">
        <f t="shared" si="4"/>
        <v>0</v>
      </c>
      <c r="K104" s="87">
        <f t="shared" si="5"/>
        <v>0</v>
      </c>
      <c r="L104" s="87">
        <f t="shared" si="6"/>
        <v>0</v>
      </c>
      <c r="M104" s="87">
        <f t="shared" si="7"/>
        <v>0</v>
      </c>
      <c r="N104" s="87">
        <f t="shared" si="8"/>
        <v>0</v>
      </c>
      <c r="O104" s="87">
        <f t="shared" si="9"/>
        <v>0</v>
      </c>
      <c r="Q104" s="87">
        <f t="shared" si="10"/>
        <v>0</v>
      </c>
      <c r="S104" s="87">
        <f t="shared" si="11"/>
        <v>0</v>
      </c>
      <c r="T104" s="87">
        <f t="shared" si="12"/>
        <v>0</v>
      </c>
    </row>
    <row r="105" spans="5:20" s="87" customFormat="1" hidden="1">
      <c r="E105" s="87">
        <f t="shared" si="0"/>
        <v>0</v>
      </c>
      <c r="F105" s="87">
        <f t="shared" si="1"/>
        <v>0</v>
      </c>
      <c r="G105" s="87">
        <f t="shared" si="2"/>
        <v>0</v>
      </c>
      <c r="H105" s="87">
        <f t="shared" si="3"/>
        <v>0</v>
      </c>
      <c r="I105" s="87">
        <f t="shared" si="4"/>
        <v>0</v>
      </c>
      <c r="K105" s="87">
        <f t="shared" si="5"/>
        <v>0</v>
      </c>
      <c r="L105" s="87">
        <f t="shared" si="6"/>
        <v>0</v>
      </c>
      <c r="M105" s="87">
        <f t="shared" si="7"/>
        <v>0</v>
      </c>
      <c r="N105" s="87">
        <f t="shared" si="8"/>
        <v>0</v>
      </c>
      <c r="O105" s="87">
        <f t="shared" si="9"/>
        <v>0</v>
      </c>
      <c r="Q105" s="87">
        <f t="shared" si="10"/>
        <v>0</v>
      </c>
      <c r="S105" s="87">
        <f t="shared" si="11"/>
        <v>0</v>
      </c>
      <c r="T105" s="87">
        <f t="shared" si="12"/>
        <v>0</v>
      </c>
    </row>
    <row r="106" spans="5:20" s="87" customFormat="1" hidden="1">
      <c r="E106" s="87">
        <f t="shared" si="0"/>
        <v>0</v>
      </c>
      <c r="F106" s="87">
        <f t="shared" si="1"/>
        <v>0</v>
      </c>
      <c r="G106" s="87">
        <f t="shared" si="2"/>
        <v>0</v>
      </c>
      <c r="H106" s="87">
        <f t="shared" si="3"/>
        <v>0</v>
      </c>
      <c r="I106" s="87">
        <f t="shared" si="4"/>
        <v>0</v>
      </c>
      <c r="K106" s="87">
        <f t="shared" si="5"/>
        <v>0</v>
      </c>
      <c r="L106" s="87">
        <f t="shared" si="6"/>
        <v>0</v>
      </c>
      <c r="M106" s="87">
        <f t="shared" si="7"/>
        <v>0</v>
      </c>
      <c r="N106" s="87">
        <f t="shared" si="8"/>
        <v>0</v>
      </c>
      <c r="O106" s="87">
        <f t="shared" si="9"/>
        <v>0</v>
      </c>
      <c r="Q106" s="87">
        <f t="shared" si="10"/>
        <v>0</v>
      </c>
      <c r="S106" s="87">
        <f t="shared" si="11"/>
        <v>0</v>
      </c>
      <c r="T106" s="87">
        <f t="shared" si="12"/>
        <v>0</v>
      </c>
    </row>
    <row r="107" spans="5:20" s="87" customFormat="1" hidden="1">
      <c r="E107" s="87">
        <f t="shared" si="0"/>
        <v>0</v>
      </c>
      <c r="F107" s="87">
        <f t="shared" si="1"/>
        <v>0</v>
      </c>
      <c r="G107" s="87">
        <f t="shared" si="2"/>
        <v>0</v>
      </c>
      <c r="H107" s="87">
        <f t="shared" si="3"/>
        <v>0</v>
      </c>
      <c r="I107" s="87">
        <f t="shared" si="4"/>
        <v>0</v>
      </c>
      <c r="K107" s="87">
        <f t="shared" si="5"/>
        <v>0</v>
      </c>
      <c r="L107" s="87">
        <f t="shared" si="6"/>
        <v>0</v>
      </c>
      <c r="M107" s="87">
        <f t="shared" si="7"/>
        <v>0</v>
      </c>
      <c r="N107" s="87">
        <f t="shared" si="8"/>
        <v>0</v>
      </c>
      <c r="O107" s="87">
        <f t="shared" si="9"/>
        <v>0</v>
      </c>
      <c r="Q107" s="87">
        <f t="shared" si="10"/>
        <v>0</v>
      </c>
      <c r="S107" s="87">
        <f t="shared" si="11"/>
        <v>0</v>
      </c>
      <c r="T107" s="87">
        <f t="shared" si="12"/>
        <v>0</v>
      </c>
    </row>
    <row r="108" spans="5:20" s="87" customFormat="1" hidden="1">
      <c r="E108" s="87">
        <f t="shared" si="0"/>
        <v>0</v>
      </c>
      <c r="F108" s="87">
        <f t="shared" si="1"/>
        <v>0</v>
      </c>
      <c r="G108" s="87">
        <f t="shared" si="2"/>
        <v>0</v>
      </c>
      <c r="H108" s="87">
        <f t="shared" si="3"/>
        <v>0</v>
      </c>
      <c r="I108" s="87">
        <f t="shared" si="4"/>
        <v>0</v>
      </c>
      <c r="K108" s="87">
        <f t="shared" si="5"/>
        <v>0</v>
      </c>
      <c r="L108" s="87">
        <f t="shared" si="6"/>
        <v>0</v>
      </c>
      <c r="M108" s="87">
        <f t="shared" si="7"/>
        <v>0</v>
      </c>
      <c r="N108" s="87">
        <f t="shared" si="8"/>
        <v>0</v>
      </c>
      <c r="O108" s="87">
        <f t="shared" si="9"/>
        <v>0</v>
      </c>
      <c r="Q108" s="87">
        <f t="shared" si="10"/>
        <v>0</v>
      </c>
      <c r="S108" s="87">
        <f t="shared" si="11"/>
        <v>0</v>
      </c>
      <c r="T108" s="87">
        <f t="shared" si="12"/>
        <v>0</v>
      </c>
    </row>
    <row r="109" spans="5:20" s="87" customFormat="1" hidden="1">
      <c r="E109" s="87">
        <f t="shared" si="0"/>
        <v>0</v>
      </c>
      <c r="F109" s="87">
        <f t="shared" si="1"/>
        <v>0</v>
      </c>
      <c r="G109" s="87">
        <f t="shared" si="2"/>
        <v>0</v>
      </c>
      <c r="H109" s="87">
        <f t="shared" si="3"/>
        <v>0</v>
      </c>
      <c r="I109" s="87">
        <f t="shared" si="4"/>
        <v>0</v>
      </c>
      <c r="K109" s="87">
        <f t="shared" si="5"/>
        <v>0</v>
      </c>
      <c r="L109" s="87">
        <f t="shared" si="6"/>
        <v>0</v>
      </c>
      <c r="M109" s="87">
        <f t="shared" si="7"/>
        <v>0</v>
      </c>
      <c r="N109" s="87">
        <f t="shared" si="8"/>
        <v>0</v>
      </c>
      <c r="O109" s="87">
        <f t="shared" si="9"/>
        <v>0</v>
      </c>
      <c r="Q109" s="87">
        <f t="shared" si="10"/>
        <v>0</v>
      </c>
      <c r="S109" s="87">
        <f t="shared" si="11"/>
        <v>0</v>
      </c>
      <c r="T109" s="87">
        <f t="shared" si="12"/>
        <v>0</v>
      </c>
    </row>
    <row r="110" spans="5:20" s="87" customFormat="1" hidden="1">
      <c r="E110" s="87">
        <f t="shared" si="0"/>
        <v>0</v>
      </c>
      <c r="F110" s="87">
        <f t="shared" si="1"/>
        <v>0</v>
      </c>
      <c r="G110" s="87">
        <f t="shared" si="2"/>
        <v>0</v>
      </c>
      <c r="H110" s="87">
        <f t="shared" si="3"/>
        <v>0</v>
      </c>
      <c r="I110" s="87">
        <f t="shared" si="4"/>
        <v>0</v>
      </c>
      <c r="K110" s="87">
        <f t="shared" si="5"/>
        <v>0</v>
      </c>
      <c r="L110" s="87">
        <f t="shared" si="6"/>
        <v>0</v>
      </c>
      <c r="M110" s="87">
        <f t="shared" si="7"/>
        <v>0</v>
      </c>
      <c r="N110" s="87">
        <f t="shared" si="8"/>
        <v>0</v>
      </c>
      <c r="O110" s="87">
        <f t="shared" si="9"/>
        <v>0</v>
      </c>
      <c r="Q110" s="87">
        <f t="shared" si="10"/>
        <v>0</v>
      </c>
      <c r="S110" s="87">
        <f t="shared" si="11"/>
        <v>0</v>
      </c>
      <c r="T110" s="87">
        <f t="shared" si="12"/>
        <v>0</v>
      </c>
    </row>
    <row r="111" spans="5:20" s="87" customFormat="1" hidden="1">
      <c r="E111" s="87">
        <f t="shared" si="0"/>
        <v>0</v>
      </c>
      <c r="F111" s="87">
        <f t="shared" si="1"/>
        <v>0</v>
      </c>
      <c r="G111" s="87">
        <f t="shared" si="2"/>
        <v>0</v>
      </c>
      <c r="H111" s="87">
        <f t="shared" si="3"/>
        <v>0</v>
      </c>
      <c r="I111" s="87">
        <f t="shared" si="4"/>
        <v>0</v>
      </c>
      <c r="K111" s="87">
        <f t="shared" si="5"/>
        <v>0</v>
      </c>
      <c r="L111" s="87">
        <f t="shared" si="6"/>
        <v>0</v>
      </c>
      <c r="M111" s="87">
        <f t="shared" si="7"/>
        <v>0</v>
      </c>
      <c r="N111" s="87">
        <f t="shared" si="8"/>
        <v>0</v>
      </c>
      <c r="O111" s="87">
        <f t="shared" si="9"/>
        <v>0</v>
      </c>
      <c r="Q111" s="87">
        <f t="shared" si="10"/>
        <v>0</v>
      </c>
      <c r="S111" s="87">
        <f t="shared" si="11"/>
        <v>0</v>
      </c>
      <c r="T111" s="87">
        <f t="shared" si="12"/>
        <v>0</v>
      </c>
    </row>
    <row r="112" spans="5:20" s="87" customFormat="1" hidden="1">
      <c r="E112" s="87">
        <f t="shared" si="0"/>
        <v>0</v>
      </c>
      <c r="F112" s="87">
        <f t="shared" si="1"/>
        <v>0</v>
      </c>
      <c r="G112" s="87">
        <f t="shared" si="2"/>
        <v>0</v>
      </c>
      <c r="H112" s="87">
        <f t="shared" si="3"/>
        <v>0</v>
      </c>
      <c r="I112" s="87">
        <f t="shared" si="4"/>
        <v>0</v>
      </c>
      <c r="K112" s="87">
        <f t="shared" si="5"/>
        <v>0</v>
      </c>
      <c r="L112" s="87">
        <f t="shared" si="6"/>
        <v>0</v>
      </c>
      <c r="M112" s="87">
        <f t="shared" si="7"/>
        <v>0</v>
      </c>
      <c r="N112" s="87">
        <f t="shared" si="8"/>
        <v>0</v>
      </c>
      <c r="O112" s="87">
        <f t="shared" si="9"/>
        <v>0</v>
      </c>
      <c r="Q112" s="87">
        <f t="shared" si="10"/>
        <v>0</v>
      </c>
      <c r="S112" s="87">
        <f t="shared" si="11"/>
        <v>0</v>
      </c>
      <c r="T112" s="87">
        <f t="shared" si="12"/>
        <v>0</v>
      </c>
    </row>
    <row r="113" spans="5:20" s="87" customFormat="1" hidden="1">
      <c r="E113" s="87">
        <f t="shared" si="0"/>
        <v>0</v>
      </c>
      <c r="F113" s="87">
        <f t="shared" si="1"/>
        <v>0</v>
      </c>
      <c r="G113" s="87">
        <f t="shared" si="2"/>
        <v>0</v>
      </c>
      <c r="H113" s="87">
        <f t="shared" si="3"/>
        <v>0</v>
      </c>
      <c r="I113" s="87">
        <f t="shared" si="4"/>
        <v>0</v>
      </c>
      <c r="K113" s="87">
        <f t="shared" si="5"/>
        <v>0</v>
      </c>
      <c r="L113" s="87">
        <f t="shared" si="6"/>
        <v>0</v>
      </c>
      <c r="M113" s="87">
        <f t="shared" si="7"/>
        <v>0</v>
      </c>
      <c r="N113" s="87">
        <f t="shared" si="8"/>
        <v>0</v>
      </c>
      <c r="O113" s="87">
        <f t="shared" si="9"/>
        <v>0</v>
      </c>
      <c r="Q113" s="87">
        <f t="shared" si="10"/>
        <v>0</v>
      </c>
      <c r="S113" s="87">
        <f t="shared" si="11"/>
        <v>0</v>
      </c>
      <c r="T113" s="87">
        <f t="shared" si="12"/>
        <v>0</v>
      </c>
    </row>
    <row r="114" spans="5:20" s="87" customFormat="1" hidden="1">
      <c r="E114" s="87">
        <f t="shared" si="0"/>
        <v>0</v>
      </c>
      <c r="F114" s="87">
        <f t="shared" si="1"/>
        <v>0</v>
      </c>
      <c r="G114" s="87">
        <f t="shared" si="2"/>
        <v>0</v>
      </c>
      <c r="H114" s="87">
        <f t="shared" si="3"/>
        <v>0</v>
      </c>
      <c r="I114" s="87">
        <f t="shared" si="4"/>
        <v>0</v>
      </c>
      <c r="K114" s="87">
        <f t="shared" si="5"/>
        <v>0</v>
      </c>
      <c r="L114" s="87">
        <f t="shared" si="6"/>
        <v>0</v>
      </c>
      <c r="M114" s="87">
        <f t="shared" si="7"/>
        <v>0</v>
      </c>
      <c r="N114" s="87">
        <f t="shared" si="8"/>
        <v>0</v>
      </c>
      <c r="O114" s="87">
        <f t="shared" si="9"/>
        <v>0</v>
      </c>
      <c r="Q114" s="87">
        <f t="shared" si="10"/>
        <v>0</v>
      </c>
      <c r="S114" s="87">
        <f t="shared" si="11"/>
        <v>0</v>
      </c>
      <c r="T114" s="87">
        <f t="shared" si="12"/>
        <v>0</v>
      </c>
    </row>
    <row r="115" spans="5:20" s="87" customFormat="1" hidden="1">
      <c r="E115" s="87">
        <f t="shared" si="0"/>
        <v>0</v>
      </c>
      <c r="F115" s="87">
        <f t="shared" si="1"/>
        <v>0</v>
      </c>
      <c r="G115" s="87">
        <f t="shared" si="2"/>
        <v>0</v>
      </c>
      <c r="H115" s="87">
        <f t="shared" si="3"/>
        <v>0</v>
      </c>
      <c r="I115" s="87">
        <f t="shared" si="4"/>
        <v>0</v>
      </c>
      <c r="K115" s="87">
        <f t="shared" si="5"/>
        <v>0</v>
      </c>
      <c r="L115" s="87">
        <f t="shared" si="6"/>
        <v>0</v>
      </c>
      <c r="M115" s="87">
        <f t="shared" si="7"/>
        <v>0</v>
      </c>
      <c r="N115" s="87">
        <f t="shared" si="8"/>
        <v>0</v>
      </c>
      <c r="O115" s="87">
        <f t="shared" si="9"/>
        <v>0</v>
      </c>
      <c r="Q115" s="87">
        <f t="shared" si="10"/>
        <v>0</v>
      </c>
      <c r="S115" s="87">
        <f t="shared" si="11"/>
        <v>0</v>
      </c>
      <c r="T115" s="87">
        <f t="shared" si="12"/>
        <v>0</v>
      </c>
    </row>
    <row r="116" spans="5:20" s="87" customFormat="1" hidden="1">
      <c r="E116" s="87">
        <f t="shared" si="0"/>
        <v>0</v>
      </c>
      <c r="F116" s="87">
        <f t="shared" si="1"/>
        <v>0</v>
      </c>
      <c r="G116" s="87">
        <f t="shared" si="2"/>
        <v>0</v>
      </c>
      <c r="H116" s="87">
        <f t="shared" si="3"/>
        <v>0</v>
      </c>
      <c r="I116" s="87">
        <f t="shared" si="4"/>
        <v>0</v>
      </c>
      <c r="K116" s="87">
        <f t="shared" si="5"/>
        <v>0</v>
      </c>
      <c r="L116" s="87">
        <f t="shared" si="6"/>
        <v>0</v>
      </c>
      <c r="M116" s="87">
        <f t="shared" si="7"/>
        <v>0</v>
      </c>
      <c r="N116" s="87">
        <f t="shared" si="8"/>
        <v>0</v>
      </c>
      <c r="O116" s="87">
        <f t="shared" si="9"/>
        <v>0</v>
      </c>
      <c r="Q116" s="87">
        <f t="shared" si="10"/>
        <v>0</v>
      </c>
      <c r="S116" s="87">
        <f t="shared" si="11"/>
        <v>0</v>
      </c>
      <c r="T116" s="87">
        <f t="shared" si="12"/>
        <v>0</v>
      </c>
    </row>
    <row r="117" spans="5:20" s="87" customFormat="1" hidden="1">
      <c r="E117" s="87">
        <f t="shared" si="0"/>
        <v>0</v>
      </c>
      <c r="F117" s="87">
        <f t="shared" si="1"/>
        <v>0</v>
      </c>
      <c r="G117" s="87">
        <f t="shared" si="2"/>
        <v>0</v>
      </c>
      <c r="H117" s="87">
        <f t="shared" si="3"/>
        <v>0</v>
      </c>
      <c r="I117" s="87">
        <f t="shared" si="4"/>
        <v>0</v>
      </c>
      <c r="K117" s="87">
        <f t="shared" si="5"/>
        <v>0</v>
      </c>
      <c r="L117" s="87">
        <f t="shared" si="6"/>
        <v>0</v>
      </c>
      <c r="M117" s="87">
        <f t="shared" si="7"/>
        <v>0</v>
      </c>
      <c r="N117" s="87">
        <f t="shared" si="8"/>
        <v>0</v>
      </c>
      <c r="O117" s="87">
        <f t="shared" si="9"/>
        <v>0</v>
      </c>
      <c r="Q117" s="87">
        <f t="shared" si="10"/>
        <v>0</v>
      </c>
      <c r="S117" s="87">
        <f t="shared" si="11"/>
        <v>0</v>
      </c>
      <c r="T117" s="87">
        <f t="shared" si="12"/>
        <v>0</v>
      </c>
    </row>
    <row r="118" spans="5:20" s="87" customFormat="1" hidden="1">
      <c r="E118" s="87">
        <f t="shared" si="0"/>
        <v>0</v>
      </c>
      <c r="F118" s="87">
        <f t="shared" si="1"/>
        <v>0</v>
      </c>
      <c r="G118" s="87">
        <f t="shared" si="2"/>
        <v>0</v>
      </c>
      <c r="H118" s="87">
        <f t="shared" si="3"/>
        <v>0</v>
      </c>
      <c r="I118" s="87">
        <f t="shared" si="4"/>
        <v>0</v>
      </c>
      <c r="K118" s="87">
        <f t="shared" si="5"/>
        <v>0</v>
      </c>
      <c r="L118" s="87">
        <f t="shared" si="6"/>
        <v>0</v>
      </c>
      <c r="M118" s="87">
        <f t="shared" si="7"/>
        <v>0</v>
      </c>
      <c r="N118" s="87">
        <f t="shared" si="8"/>
        <v>0</v>
      </c>
      <c r="O118" s="87">
        <f t="shared" si="9"/>
        <v>0</v>
      </c>
      <c r="Q118" s="87">
        <f t="shared" si="10"/>
        <v>0</v>
      </c>
      <c r="S118" s="87">
        <f t="shared" si="11"/>
        <v>0</v>
      </c>
      <c r="T118" s="87">
        <f t="shared" si="12"/>
        <v>0</v>
      </c>
    </row>
    <row r="119" spans="5:20" s="87" customFormat="1" hidden="1">
      <c r="E119" s="87">
        <f t="shared" si="0"/>
        <v>0</v>
      </c>
      <c r="F119" s="87">
        <f t="shared" si="1"/>
        <v>0</v>
      </c>
      <c r="G119" s="87">
        <f t="shared" si="2"/>
        <v>0</v>
      </c>
      <c r="H119" s="87">
        <f t="shared" si="3"/>
        <v>0</v>
      </c>
      <c r="I119" s="87">
        <f t="shared" si="4"/>
        <v>0</v>
      </c>
      <c r="K119" s="87">
        <f t="shared" si="5"/>
        <v>0</v>
      </c>
      <c r="L119" s="87">
        <f t="shared" si="6"/>
        <v>0</v>
      </c>
      <c r="M119" s="87">
        <f t="shared" si="7"/>
        <v>0</v>
      </c>
      <c r="N119" s="87">
        <f t="shared" si="8"/>
        <v>0</v>
      </c>
      <c r="O119" s="87">
        <f t="shared" si="9"/>
        <v>0</v>
      </c>
      <c r="Q119" s="87">
        <f t="shared" si="10"/>
        <v>0</v>
      </c>
      <c r="S119" s="87">
        <f t="shared" si="11"/>
        <v>0</v>
      </c>
      <c r="T119" s="87">
        <f t="shared" si="12"/>
        <v>0</v>
      </c>
    </row>
    <row r="120" spans="5:20" s="87" customFormat="1" hidden="1">
      <c r="E120" s="87">
        <f t="shared" si="0"/>
        <v>0</v>
      </c>
      <c r="F120" s="87">
        <f t="shared" si="1"/>
        <v>0</v>
      </c>
      <c r="G120" s="87">
        <f t="shared" si="2"/>
        <v>0</v>
      </c>
      <c r="H120" s="87">
        <f t="shared" si="3"/>
        <v>0</v>
      </c>
      <c r="I120" s="87">
        <f t="shared" si="4"/>
        <v>0</v>
      </c>
      <c r="K120" s="87">
        <f t="shared" si="5"/>
        <v>0</v>
      </c>
      <c r="L120" s="87">
        <f t="shared" si="6"/>
        <v>0</v>
      </c>
      <c r="M120" s="87">
        <f t="shared" si="7"/>
        <v>0</v>
      </c>
      <c r="N120" s="87">
        <f t="shared" si="8"/>
        <v>0</v>
      </c>
      <c r="O120" s="87">
        <f t="shared" si="9"/>
        <v>0</v>
      </c>
      <c r="Q120" s="87">
        <f t="shared" si="10"/>
        <v>0</v>
      </c>
      <c r="S120" s="87">
        <f t="shared" si="11"/>
        <v>0</v>
      </c>
      <c r="T120" s="87">
        <f t="shared" si="12"/>
        <v>0</v>
      </c>
    </row>
    <row r="121" spans="5:20" s="87" customFormat="1" hidden="1">
      <c r="E121" s="87">
        <f t="shared" si="0"/>
        <v>0</v>
      </c>
      <c r="F121" s="87">
        <f t="shared" si="1"/>
        <v>0</v>
      </c>
      <c r="G121" s="87">
        <f t="shared" si="2"/>
        <v>0</v>
      </c>
      <c r="H121" s="87">
        <f t="shared" si="3"/>
        <v>0</v>
      </c>
      <c r="I121" s="87">
        <f t="shared" si="4"/>
        <v>0</v>
      </c>
      <c r="K121" s="87">
        <f t="shared" si="5"/>
        <v>0</v>
      </c>
      <c r="L121" s="87">
        <f t="shared" si="6"/>
        <v>0</v>
      </c>
      <c r="M121" s="87">
        <f t="shared" si="7"/>
        <v>0</v>
      </c>
      <c r="N121" s="87">
        <f t="shared" si="8"/>
        <v>0</v>
      </c>
      <c r="O121" s="87">
        <f t="shared" si="9"/>
        <v>0</v>
      </c>
      <c r="Q121" s="87">
        <f t="shared" si="10"/>
        <v>0</v>
      </c>
      <c r="S121" s="87">
        <f t="shared" si="11"/>
        <v>0</v>
      </c>
      <c r="T121" s="87">
        <f t="shared" si="12"/>
        <v>0</v>
      </c>
    </row>
    <row r="122" spans="5:20" s="87" customFormat="1" hidden="1">
      <c r="E122" s="87">
        <f t="shared" si="0"/>
        <v>0</v>
      </c>
      <c r="F122" s="87">
        <f t="shared" si="1"/>
        <v>0</v>
      </c>
      <c r="G122" s="87">
        <f t="shared" si="2"/>
        <v>0</v>
      </c>
      <c r="H122" s="87">
        <f t="shared" si="3"/>
        <v>0</v>
      </c>
      <c r="I122" s="87">
        <f t="shared" si="4"/>
        <v>0</v>
      </c>
      <c r="K122" s="87">
        <f t="shared" si="5"/>
        <v>0</v>
      </c>
      <c r="L122" s="87">
        <f t="shared" si="6"/>
        <v>0</v>
      </c>
      <c r="M122" s="87">
        <f t="shared" si="7"/>
        <v>0</v>
      </c>
      <c r="N122" s="87">
        <f t="shared" si="8"/>
        <v>0</v>
      </c>
      <c r="O122" s="87">
        <f t="shared" si="9"/>
        <v>0</v>
      </c>
      <c r="Q122" s="87">
        <f t="shared" si="10"/>
        <v>0</v>
      </c>
      <c r="S122" s="87">
        <f t="shared" si="11"/>
        <v>0</v>
      </c>
      <c r="T122" s="87">
        <f t="shared" si="12"/>
        <v>0</v>
      </c>
    </row>
    <row r="123" spans="5:20" s="87" customFormat="1" hidden="1">
      <c r="E123" s="87">
        <f t="shared" si="0"/>
        <v>0</v>
      </c>
      <c r="F123" s="87">
        <f t="shared" si="1"/>
        <v>0</v>
      </c>
      <c r="G123" s="87">
        <f t="shared" si="2"/>
        <v>0</v>
      </c>
      <c r="H123" s="87">
        <f t="shared" si="3"/>
        <v>0</v>
      </c>
      <c r="I123" s="87">
        <f t="shared" si="4"/>
        <v>0</v>
      </c>
      <c r="K123" s="87">
        <f t="shared" si="5"/>
        <v>0</v>
      </c>
      <c r="L123" s="87">
        <f t="shared" si="6"/>
        <v>0</v>
      </c>
      <c r="M123" s="87">
        <f t="shared" si="7"/>
        <v>0</v>
      </c>
      <c r="N123" s="87">
        <f t="shared" si="8"/>
        <v>0</v>
      </c>
      <c r="O123" s="87">
        <f t="shared" si="9"/>
        <v>0</v>
      </c>
      <c r="Q123" s="87">
        <f t="shared" si="10"/>
        <v>0</v>
      </c>
      <c r="S123" s="87">
        <f t="shared" si="11"/>
        <v>0</v>
      </c>
      <c r="T123" s="87">
        <f t="shared" si="12"/>
        <v>0</v>
      </c>
    </row>
    <row r="124" spans="5:20" s="87" customFormat="1" ht="15.75" hidden="1" thickBot="1">
      <c r="E124" s="113">
        <f t="shared" si="0"/>
        <v>0</v>
      </c>
      <c r="F124" s="113">
        <f t="shared" si="1"/>
        <v>0</v>
      </c>
      <c r="G124" s="113">
        <f t="shared" si="2"/>
        <v>0</v>
      </c>
      <c r="H124" s="113">
        <f t="shared" si="3"/>
        <v>0</v>
      </c>
      <c r="I124" s="113">
        <f t="shared" si="4"/>
        <v>0</v>
      </c>
      <c r="K124" s="113">
        <f t="shared" si="5"/>
        <v>0</v>
      </c>
      <c r="L124" s="113">
        <f t="shared" si="6"/>
        <v>0</v>
      </c>
      <c r="M124" s="113">
        <f t="shared" si="7"/>
        <v>0</v>
      </c>
      <c r="N124" s="113">
        <f t="shared" si="8"/>
        <v>0</v>
      </c>
      <c r="O124" s="113">
        <f t="shared" si="9"/>
        <v>0</v>
      </c>
      <c r="Q124" s="113">
        <f t="shared" si="10"/>
        <v>0</v>
      </c>
      <c r="S124" s="113">
        <f t="shared" si="11"/>
        <v>0</v>
      </c>
      <c r="T124" s="113">
        <f t="shared" si="12"/>
        <v>0</v>
      </c>
    </row>
    <row r="125" spans="5:20" s="87" customFormat="1" ht="15.75" hidden="1" thickTop="1">
      <c r="E125" s="87">
        <f>SUM(E99:E124)</f>
        <v>0</v>
      </c>
      <c r="F125" s="87">
        <f>SUM(F99:F124)</f>
        <v>0</v>
      </c>
      <c r="G125" s="87">
        <f>SUM(G99:G124)</f>
        <v>0</v>
      </c>
      <c r="H125" s="87">
        <f>SUM(H99:H124)</f>
        <v>0</v>
      </c>
      <c r="I125" s="87">
        <f>SUM(I99:I124)</f>
        <v>0</v>
      </c>
      <c r="K125" s="87">
        <f>SUM(K99:K124)*IF('Travel Support Form'!E2="yes",0,1)</f>
        <v>0</v>
      </c>
      <c r="L125" s="87">
        <f>SUM(L99:L124)*IF('Travel Support Form'!E2="yes",0,1)</f>
        <v>0</v>
      </c>
      <c r="M125" s="87">
        <f>SUM(M99:M124)*IF('Travel Support Form'!E2="yes",0,1)</f>
        <v>0</v>
      </c>
      <c r="N125" s="87">
        <f>SUM(N99:N124)*IF('Travel Support Form'!E2="yes",0,1)</f>
        <v>0</v>
      </c>
      <c r="O125" s="87">
        <f>SUM(O99:O124)*IF('Travel Support Form'!E2="yes",0,1)</f>
        <v>0</v>
      </c>
      <c r="Q125" s="87">
        <f>SUM(Q99:Q124)*IF('Travel Support Form'!E2="no",0,1)</f>
        <v>0</v>
      </c>
      <c r="S125" s="87">
        <f>SUM(S99:S124)*IF('Travel Support Form'!E2="no",0,1)</f>
        <v>0</v>
      </c>
      <c r="T125" s="87">
        <f>SUM(T99:T124)*IF('Travel Support Form'!E2="no",0,1)</f>
        <v>0</v>
      </c>
    </row>
    <row r="126" spans="5:20" s="87" customFormat="1" hidden="1"/>
    <row r="127" spans="5:20" s="87" customFormat="1" hidden="1"/>
    <row r="128" spans="5:20" hidden="1"/>
  </sheetData>
  <sheetProtection algorithmName="SHA-512" hashValue="o3TcdxcfqFh/+an0j1/o7m16vOOyTeAlOIh81dqVoBR+6MydkhicomkVw3GoLPDoWl5SA4QaSz2Lo0bm7FwMdw==" saltValue="dlic5lPCx9AhE0vGEPVfEA==" spinCount="100000" sheet="1" formatCells="0" formatColumns="0" formatRows="0"/>
  <mergeCells count="25">
    <mergeCell ref="O44:O45"/>
    <mergeCell ref="I41:J41"/>
    <mergeCell ref="I42:J42"/>
    <mergeCell ref="I43:J43"/>
    <mergeCell ref="I44:J44"/>
    <mergeCell ref="K41:N41"/>
    <mergeCell ref="K42:N42"/>
    <mergeCell ref="K43:L43"/>
    <mergeCell ref="K44:N44"/>
    <mergeCell ref="P44:Q45"/>
    <mergeCell ref="K56:Q59"/>
    <mergeCell ref="O46:O48"/>
    <mergeCell ref="K2:M2"/>
    <mergeCell ref="B1:P1"/>
    <mergeCell ref="B5:Q5"/>
    <mergeCell ref="B34:D34"/>
    <mergeCell ref="K52:Q55"/>
    <mergeCell ref="B39:D40"/>
    <mergeCell ref="K4:Q4"/>
    <mergeCell ref="K3:Q3"/>
    <mergeCell ref="B49:Q51"/>
    <mergeCell ref="P46:Q48"/>
    <mergeCell ref="B41:H48"/>
    <mergeCell ref="O41:O43"/>
    <mergeCell ref="P41:Q43"/>
  </mergeCells>
  <conditionalFormatting sqref="F10:F33">
    <cfRule type="expression" dxfId="12" priority="23">
      <formula>AND(SUM($J10,$O10)&gt;0,ISBLANK($F10))</formula>
    </cfRule>
  </conditionalFormatting>
  <conditionalFormatting sqref="G10:G33">
    <cfRule type="expression" dxfId="11" priority="27">
      <formula>AND(SUM($H10:$P10)&gt;0,ISBLANK($G10))</formula>
    </cfRule>
  </conditionalFormatting>
  <conditionalFormatting sqref="H38:P39">
    <cfRule type="expression" dxfId="10" priority="1">
      <formula>H36=0</formula>
    </cfRule>
  </conditionalFormatting>
  <conditionalFormatting sqref="J38">
    <cfRule type="expression" dxfId="9" priority="26">
      <formula>H125=0</formula>
    </cfRule>
  </conditionalFormatting>
  <conditionalFormatting sqref="J39">
    <cfRule type="expression" dxfId="8" priority="10">
      <formula>I125=0</formula>
    </cfRule>
  </conditionalFormatting>
  <conditionalFormatting sqref="J40 O40">
    <cfRule type="expression" dxfId="7" priority="7">
      <formula>J36+J37=0</formula>
    </cfRule>
  </conditionalFormatting>
  <conditionalFormatting sqref="J40">
    <cfRule type="expression" dxfId="6" priority="25">
      <formula>F125=0</formula>
    </cfRule>
  </conditionalFormatting>
  <conditionalFormatting sqref="K2:M2">
    <cfRule type="expression" dxfId="5" priority="28">
      <formula>AND(SUM($H$10:$H$35)&gt;0.01,ISBLANK($K$2))</formula>
    </cfRule>
  </conditionalFormatting>
  <conditionalFormatting sqref="O38">
    <cfRule type="expression" dxfId="4" priority="3">
      <formula>N125+S125&lt;1</formula>
    </cfRule>
  </conditionalFormatting>
  <conditionalFormatting sqref="O39">
    <cfRule type="expression" dxfId="3" priority="2">
      <formula>O125+T125&lt;1</formula>
    </cfRule>
  </conditionalFormatting>
  <conditionalFormatting sqref="O40">
    <cfRule type="expression" dxfId="2" priority="8">
      <formula>L125=0</formula>
    </cfRule>
  </conditionalFormatting>
  <dataValidations count="5">
    <dataValidation type="list" allowBlank="1" showInputMessage="1" showErrorMessage="1" sqref="G10:G33" xr:uid="{00000000-0002-0000-0000-000000000000}">
      <formula1>VALID_IN_OUT</formula1>
    </dataValidation>
    <dataValidation type="date" allowBlank="1" showInputMessage="1" showErrorMessage="1" errorTitle="Travel Dates" error="You've entered travel dates that are outside the ranges supported by this form.  Please verify the dates entered and that you have correct year form." sqref="B10:B33" xr:uid="{00000000-0002-0000-0000-000001000000}">
      <formula1>$E$77</formula1>
      <formula2>$E$78</formula2>
    </dataValidation>
    <dataValidation type="list" allowBlank="1" showInputMessage="1" showErrorMessage="1" sqref="E2" xr:uid="{00000000-0002-0000-0000-000002000000}">
      <formula1>$E$81:$E$83</formula1>
    </dataValidation>
    <dataValidation type="list" allowBlank="1" showErrorMessage="1" errorTitle="MUST_SELECT_YES OR NO" error="PLEASE MAKE SELECTION FROM DROP DOWN LIST" promptTitle="STATE_CAR_AVAILABLE" prompt="MUST MAKE A SELECTION FROM LIST" sqref="K2:M2" xr:uid="{00000000-0002-0000-0000-000003000000}">
      <formula1>$E$86:$E$90</formula1>
    </dataValidation>
    <dataValidation type="list" allowBlank="1" showInputMessage="1" showErrorMessage="1" sqref="F10:F33" xr:uid="{C3F688DC-61E2-4F7E-A3D7-D76D3E7CC4C2}">
      <formula1>$E$93:$E$94</formula1>
    </dataValidation>
  </dataValidations>
  <pageMargins left="0.25" right="0.25" top="0.75" bottom="0.75" header="0.3" footer="0.3"/>
  <pageSetup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28C89-ADBD-48AA-9FDB-4B7B3562E921}">
  <sheetPr codeName="Sheet4"/>
  <dimension ref="A1:M57"/>
  <sheetViews>
    <sheetView workbookViewId="0">
      <selection activeCell="A3" sqref="A3"/>
    </sheetView>
  </sheetViews>
  <sheetFormatPr defaultRowHeight="14.25" customHeight="1"/>
  <cols>
    <col min="1" max="1" width="48" bestFit="1" customWidth="1"/>
    <col min="2" max="2" width="21.28515625" customWidth="1"/>
    <col min="3" max="3" width="8.140625" bestFit="1" customWidth="1"/>
    <col min="4" max="4" width="18.7109375" style="105" bestFit="1" customWidth="1"/>
    <col min="5" max="5" width="15.5703125" customWidth="1"/>
    <col min="6" max="6" width="19.5703125" customWidth="1"/>
    <col min="7" max="7" width="12.42578125" customWidth="1"/>
    <col min="8" max="8" width="12.28515625" customWidth="1"/>
    <col min="10" max="10" width="23.5703125" customWidth="1"/>
    <col min="12" max="12" width="47.42578125" bestFit="1" customWidth="1"/>
    <col min="13" max="13" width="47.85546875" customWidth="1"/>
    <col min="14" max="21" width="11" bestFit="1" customWidth="1"/>
  </cols>
  <sheetData>
    <row r="1" spans="1:13" ht="14.25" customHeight="1">
      <c r="A1" s="104" t="s">
        <v>121</v>
      </c>
      <c r="B1" s="104" t="s">
        <v>122</v>
      </c>
      <c r="C1" s="104" t="s">
        <v>123</v>
      </c>
      <c r="D1" s="106" t="s">
        <v>124</v>
      </c>
      <c r="E1" s="104" t="s">
        <v>125</v>
      </c>
      <c r="F1" s="104" t="s">
        <v>126</v>
      </c>
      <c r="G1" s="104" t="s">
        <v>127</v>
      </c>
      <c r="H1" s="104" t="s">
        <v>128</v>
      </c>
      <c r="I1" s="104" t="s">
        <v>129</v>
      </c>
      <c r="J1" s="104" t="s">
        <v>130</v>
      </c>
      <c r="K1" s="104"/>
      <c r="M1" s="104"/>
    </row>
    <row r="2" spans="1:13" s="104" customFormat="1" ht="14.25" customHeight="1">
      <c r="A2" t="str" cm="1">
        <f t="array" ref="A2">_xlfn._xlws.FILTER($A$31:$J$52 &amp; "",$D$31:$D$52&lt;&gt;0,"")</f>
        <v/>
      </c>
      <c r="B2"/>
      <c r="C2"/>
      <c r="D2" s="105"/>
      <c r="E2"/>
      <c r="F2"/>
      <c r="G2"/>
      <c r="H2"/>
      <c r="I2"/>
      <c r="J2"/>
      <c r="K2"/>
      <c r="L2"/>
      <c r="M2"/>
    </row>
    <row r="4" spans="1:13" ht="14.25" customHeight="1">
      <c r="L4" s="104"/>
    </row>
    <row r="30" spans="1:13" s="88" customFormat="1" ht="14.25" hidden="1" customHeight="1">
      <c r="A30" s="88" t="s">
        <v>121</v>
      </c>
      <c r="B30" s="88" t="s">
        <v>122</v>
      </c>
      <c r="C30" s="88" t="s">
        <v>123</v>
      </c>
      <c r="D30" s="114" t="s">
        <v>131</v>
      </c>
      <c r="E30" s="88" t="s">
        <v>125</v>
      </c>
      <c r="F30" s="88" t="s">
        <v>126</v>
      </c>
      <c r="G30" s="88" t="s">
        <v>127</v>
      </c>
      <c r="H30" s="88" t="s">
        <v>128</v>
      </c>
      <c r="I30" s="88" t="s">
        <v>129</v>
      </c>
      <c r="J30" s="88" t="s">
        <v>130</v>
      </c>
      <c r="L30" s="88" t="str">
        <f>IF('Travel Support Form'!$E$2="no","",M30)</f>
        <v xml:space="preserve">5050010000 - IN STATE - MEALS (NON-REPORTABLE) </v>
      </c>
      <c r="M30" s="88" t="s">
        <v>132</v>
      </c>
    </row>
    <row r="31" spans="1:13" s="88" customFormat="1" ht="14.25" hidden="1" customHeight="1">
      <c r="A31" s="88" t="s">
        <v>133</v>
      </c>
      <c r="B31" s="88">
        <v>5050040000</v>
      </c>
      <c r="D31" s="114">
        <f>'Travel Support Form'!H36*IF('Travel Support Form'!E2="no",0,1)</f>
        <v>0</v>
      </c>
      <c r="E31" s="88">
        <f>'Travel Support Form'!K$41</f>
        <v>0</v>
      </c>
      <c r="F31" s="88">
        <f>'Travel Support Form'!K$42</f>
        <v>0</v>
      </c>
      <c r="G31" s="88">
        <f>'Travel Support Form'!K$43</f>
        <v>0</v>
      </c>
      <c r="H31" s="88" t="str">
        <f>IF(ISBLANK('Travel Support Form'!K$44),"",'Travel Support Form'!K$44)</f>
        <v/>
      </c>
      <c r="I31" s="88" t="str">
        <f>IF(ISBLANK('Travel Support Form'!N$43),"",'Travel Support Form'!N$43)</f>
        <v/>
      </c>
      <c r="J31" s="88" t="str">
        <f>IF(ISBLANK('Travel Support Form'!E$4),"",'Travel Support Form'!E$4)</f>
        <v/>
      </c>
      <c r="L31" s="88" t="str">
        <f>IF('Travel Support Form'!$E$2="no","",M31)</f>
        <v xml:space="preserve">5050510000 - OUT OF STATE - MEALS (NON-REPORTABLE) </v>
      </c>
      <c r="M31" s="88" t="s">
        <v>134</v>
      </c>
    </row>
    <row r="32" spans="1:13" s="88" customFormat="1" ht="14.25" hidden="1" customHeight="1">
      <c r="A32" s="88" t="s">
        <v>135</v>
      </c>
      <c r="B32" s="88">
        <v>5010720000</v>
      </c>
      <c r="D32" s="114">
        <f>'Travel Support Form'!I36*IF('Travel Support Form'!E2="no",0,1)</f>
        <v>0</v>
      </c>
      <c r="E32" s="88">
        <f>'Travel Support Form'!K$41</f>
        <v>0</v>
      </c>
      <c r="F32" s="88">
        <f>'Travel Support Form'!K$42</f>
        <v>0</v>
      </c>
      <c r="G32" s="88">
        <f>'Travel Support Form'!K$43</f>
        <v>0</v>
      </c>
      <c r="H32" s="88" t="str">
        <f>IF(ISBLANK('Travel Support Form'!K$44),"",'Travel Support Form'!K$44)</f>
        <v/>
      </c>
      <c r="I32" s="88" t="str">
        <f>IF(ISBLANK('Travel Support Form'!N$43),"",'Travel Support Form'!N$43)</f>
        <v/>
      </c>
      <c r="J32" s="88" t="str">
        <f>IF(ISBLANK('Travel Support Form'!E$4),"",'Travel Support Form'!E$4)</f>
        <v/>
      </c>
      <c r="L32" s="88" t="str">
        <f>IF('Travel Support Form'!$E$2="no","",M32)</f>
        <v>5051520000 - REPORTABLE MEALS</v>
      </c>
      <c r="M32" s="88" t="s">
        <v>136</v>
      </c>
    </row>
    <row r="33" spans="1:13" s="88" customFormat="1" ht="14.25" hidden="1" customHeight="1">
      <c r="A33" s="88" t="s">
        <v>137</v>
      </c>
      <c r="B33" s="88">
        <v>5050020000</v>
      </c>
      <c r="D33" s="114">
        <f>'Travel Support Form'!K36*IF('Travel Support Form'!E2="no",0,1)</f>
        <v>0</v>
      </c>
      <c r="E33" s="88">
        <f>'Travel Support Form'!K$41</f>
        <v>0</v>
      </c>
      <c r="F33" s="88">
        <f>'Travel Support Form'!K$42</f>
        <v>0</v>
      </c>
      <c r="G33" s="88">
        <f>'Travel Support Form'!K$43</f>
        <v>0</v>
      </c>
      <c r="H33" s="88" t="str">
        <f>IF(ISBLANK('Travel Support Form'!K$44),"",'Travel Support Form'!K$44)</f>
        <v/>
      </c>
      <c r="I33" s="88" t="str">
        <f>IF(ISBLANK('Travel Support Form'!N$43),"",'Travel Support Form'!N$43)</f>
        <v/>
      </c>
      <c r="J33" s="88" t="str">
        <f>IF(ISBLANK('Travel Support Form'!E$4),"",'Travel Support Form'!E$4)</f>
        <v/>
      </c>
      <c r="L33" s="115" t="str">
        <f>IF('Travel Support Form'!$E$2="no",M33,"")</f>
        <v/>
      </c>
      <c r="M33" s="88" t="s">
        <v>138</v>
      </c>
    </row>
    <row r="34" spans="1:13" s="88" customFormat="1" ht="14.25" hidden="1" customHeight="1">
      <c r="A34" s="88" t="s">
        <v>139</v>
      </c>
      <c r="B34" s="88">
        <v>5050030000</v>
      </c>
      <c r="D34" s="114">
        <f>'Travel Support Form'!L36*IF('Travel Support Form'!E2="no",0,1)</f>
        <v>0</v>
      </c>
      <c r="E34" s="88">
        <f>'Travel Support Form'!K$41</f>
        <v>0</v>
      </c>
      <c r="F34" s="88">
        <f>'Travel Support Form'!K$42</f>
        <v>0</v>
      </c>
      <c r="G34" s="88">
        <f>'Travel Support Form'!K$43</f>
        <v>0</v>
      </c>
      <c r="H34" s="88" t="str">
        <f>IF(ISBLANK('Travel Support Form'!K$44),"",'Travel Support Form'!K$44)</f>
        <v/>
      </c>
      <c r="I34" s="88" t="str">
        <f>IF(ISBLANK('Travel Support Form'!N$43),"",'Travel Support Form'!N$43)</f>
        <v/>
      </c>
      <c r="J34" s="88" t="str">
        <f>IF(ISBLANK('Travel Support Form'!E$4),"",'Travel Support Form'!E$4)</f>
        <v/>
      </c>
      <c r="L34" s="115" t="str">
        <f>IF('Travel Support Form'!$E$2="no",M34,"")</f>
        <v/>
      </c>
      <c r="M34" s="88" t="s">
        <v>140</v>
      </c>
    </row>
    <row r="35" spans="1:13" s="88" customFormat="1" ht="14.25" hidden="1" customHeight="1">
      <c r="A35" s="88" t="s">
        <v>141</v>
      </c>
      <c r="B35" s="88">
        <v>5050050000</v>
      </c>
      <c r="D35" s="114">
        <f>'Travel Support Form'!M36*IF('Travel Support Form'!E2="no",0,1)</f>
        <v>0</v>
      </c>
      <c r="E35" s="88">
        <f>'Travel Support Form'!K$41</f>
        <v>0</v>
      </c>
      <c r="F35" s="88">
        <f>'Travel Support Form'!K$42</f>
        <v>0</v>
      </c>
      <c r="G35" s="88">
        <f>'Travel Support Form'!K$43</f>
        <v>0</v>
      </c>
      <c r="H35" s="88" t="str">
        <f>IF(ISBLANK('Travel Support Form'!K$44),"",'Travel Support Form'!K$44)</f>
        <v/>
      </c>
      <c r="I35" s="88" t="str">
        <f>IF(ISBLANK('Travel Support Form'!N$43),"",'Travel Support Form'!N$43)</f>
        <v/>
      </c>
      <c r="J35" s="88" t="str">
        <f>IF(ISBLANK('Travel Support Form'!E$4),"",'Travel Support Form'!E$4)</f>
        <v/>
      </c>
      <c r="L35" s="88" t="str">
        <f>IF('Travel Support Form'!$E$2="no","",M35)</f>
        <v xml:space="preserve">5050080000 - IN STATE - SUBSISTENCE ALLOWANCE </v>
      </c>
      <c r="M35" s="88" t="s">
        <v>142</v>
      </c>
    </row>
    <row r="36" spans="1:13" s="88" customFormat="1" ht="14.25" hidden="1" customHeight="1">
      <c r="A36" s="88" t="s">
        <v>143</v>
      </c>
      <c r="B36" s="88">
        <v>5050060000</v>
      </c>
      <c r="D36" s="114">
        <f>'Travel Support Form'!N36*IF('Travel Support Form'!E2="no",0,1)</f>
        <v>0</v>
      </c>
      <c r="E36" s="88">
        <f>'Travel Support Form'!K$41</f>
        <v>0</v>
      </c>
      <c r="F36" s="88">
        <f>'Travel Support Form'!K$42</f>
        <v>0</v>
      </c>
      <c r="G36" s="88">
        <f>'Travel Support Form'!K$43</f>
        <v>0</v>
      </c>
      <c r="H36" s="88" t="str">
        <f>IF(ISBLANK('Travel Support Form'!K$44),"",'Travel Support Form'!K$44)</f>
        <v/>
      </c>
      <c r="I36" s="88" t="str">
        <f>IF(ISBLANK('Travel Support Form'!N$43),"",'Travel Support Form'!N$43)</f>
        <v/>
      </c>
      <c r="J36" s="88" t="str">
        <f>IF(ISBLANK('Travel Support Form'!E$4),"",'Travel Support Form'!E$4)</f>
        <v/>
      </c>
      <c r="L36" s="88" t="str">
        <f>IF('Travel Support Form'!$E$2="no","",M36)</f>
        <v xml:space="preserve">5050580000 - OUT OF STATE - SUBSISTENCE ALLOWANCE </v>
      </c>
      <c r="M36" s="88" t="s">
        <v>144</v>
      </c>
    </row>
    <row r="37" spans="1:13" s="88" customFormat="1" ht="14.25" hidden="1" customHeight="1">
      <c r="A37" s="88" t="s">
        <v>145</v>
      </c>
      <c r="B37" s="88">
        <v>5050070000</v>
      </c>
      <c r="D37" s="114">
        <f>'Travel Support Form'!P36*IF('Travel Support Form'!E2="no",0,1)</f>
        <v>0</v>
      </c>
      <c r="E37" s="88">
        <f>'Travel Support Form'!K$41</f>
        <v>0</v>
      </c>
      <c r="F37" s="88">
        <f>'Travel Support Form'!K$42</f>
        <v>0</v>
      </c>
      <c r="G37" s="88">
        <f>'Travel Support Form'!K$43</f>
        <v>0</v>
      </c>
      <c r="H37" s="88" t="str">
        <f>IF(ISBLANK('Travel Support Form'!K$44),"",'Travel Support Form'!K$44)</f>
        <v/>
      </c>
      <c r="I37" s="88" t="str">
        <f>IF(ISBLANK('Travel Support Form'!N$43),"",'Travel Support Form'!N$43)</f>
        <v/>
      </c>
      <c r="J37" s="88" t="str">
        <f>IF(ISBLANK('Travel Support Form'!E$4),"",'Travel Support Form'!E$4)</f>
        <v/>
      </c>
      <c r="L37" s="115" t="str">
        <f>IF('Travel Support Form'!$E$2="no",M37,"")</f>
        <v/>
      </c>
      <c r="M37" s="88" t="s">
        <v>138</v>
      </c>
    </row>
    <row r="38" spans="1:13" s="88" customFormat="1" ht="14.25" hidden="1" customHeight="1">
      <c r="A38" s="88" t="s">
        <v>146</v>
      </c>
      <c r="B38" s="88">
        <v>5050540000</v>
      </c>
      <c r="D38" s="114">
        <f>'Travel Support Form'!H37*IF('Travel Support Form'!E2="no",0,1)</f>
        <v>0</v>
      </c>
      <c r="E38" s="88">
        <f>'Travel Support Form'!K$41</f>
        <v>0</v>
      </c>
      <c r="F38" s="88">
        <f>'Travel Support Form'!K$42</f>
        <v>0</v>
      </c>
      <c r="G38" s="88">
        <f>'Travel Support Form'!K$43</f>
        <v>0</v>
      </c>
      <c r="H38" s="88" t="str">
        <f>IF(ISBLANK('Travel Support Form'!K$44),"",'Travel Support Form'!K$44)</f>
        <v/>
      </c>
      <c r="I38" s="88" t="str">
        <f>IF(ISBLANK('Travel Support Form'!N$43),"",'Travel Support Form'!N$43)</f>
        <v/>
      </c>
      <c r="J38" s="88" t="str">
        <f>IF(ISBLANK('Travel Support Form'!E$4),"",'Travel Support Form'!E$4)</f>
        <v/>
      </c>
      <c r="L38" s="115" t="str">
        <f>IF('Travel Support Form'!$E$2="no",M38,"")</f>
        <v/>
      </c>
      <c r="M38" s="88" t="s">
        <v>140</v>
      </c>
    </row>
    <row r="39" spans="1:13" s="88" customFormat="1" ht="14.25" hidden="1" customHeight="1">
      <c r="A39" s="88" t="s">
        <v>135</v>
      </c>
      <c r="B39" s="88">
        <v>5010720000</v>
      </c>
      <c r="D39" s="114">
        <f>'Travel Support Form'!I37</f>
        <v>0</v>
      </c>
      <c r="E39" s="88">
        <f>'Travel Support Form'!K$41</f>
        <v>0</v>
      </c>
      <c r="F39" s="88">
        <f>'Travel Support Form'!K$42</f>
        <v>0</v>
      </c>
      <c r="G39" s="88">
        <f>'Travel Support Form'!K$43</f>
        <v>0</v>
      </c>
      <c r="H39" s="88" t="str">
        <f>IF(ISBLANK('Travel Support Form'!K$44),"",'Travel Support Form'!K$44)</f>
        <v/>
      </c>
      <c r="I39" s="88" t="str">
        <f>IF(ISBLANK('Travel Support Form'!N$43),"",'Travel Support Form'!N$43)</f>
        <v/>
      </c>
      <c r="J39" s="88" t="str">
        <f>IF(ISBLANK('Travel Support Form'!E$4),"",'Travel Support Form'!E$4)</f>
        <v/>
      </c>
    </row>
    <row r="40" spans="1:13" s="88" customFormat="1" ht="14.25" hidden="1" customHeight="1">
      <c r="A40" s="88" t="s">
        <v>147</v>
      </c>
      <c r="B40" s="88">
        <v>5050520000</v>
      </c>
      <c r="D40" s="114">
        <f>'Travel Support Form'!K37*IF('Travel Support Form'!E2="no",0,1)</f>
        <v>0</v>
      </c>
      <c r="E40" s="88">
        <f>'Travel Support Form'!K$41</f>
        <v>0</v>
      </c>
      <c r="F40" s="88">
        <f>'Travel Support Form'!K$42</f>
        <v>0</v>
      </c>
      <c r="G40" s="88">
        <f>'Travel Support Form'!K$43</f>
        <v>0</v>
      </c>
      <c r="H40" s="88" t="str">
        <f>IF(ISBLANK('Travel Support Form'!K$44),"",'Travel Support Form'!K$44)</f>
        <v/>
      </c>
      <c r="I40" s="88" t="str">
        <f>IF(ISBLANK('Travel Support Form'!N$43),"",'Travel Support Form'!N$43)</f>
        <v/>
      </c>
      <c r="J40" s="88" t="str">
        <f>IF(ISBLANK('Travel Support Form'!E$4),"",'Travel Support Form'!E$4)</f>
        <v/>
      </c>
    </row>
    <row r="41" spans="1:13" s="88" customFormat="1" ht="14.25" hidden="1" customHeight="1">
      <c r="A41" s="88" t="s">
        <v>148</v>
      </c>
      <c r="B41" s="88">
        <v>5050530000</v>
      </c>
      <c r="D41" s="114">
        <f>'Travel Support Form'!L37*IF('Travel Support Form'!E2="no",0,1)</f>
        <v>0</v>
      </c>
      <c r="E41" s="88">
        <f>'Travel Support Form'!K$41</f>
        <v>0</v>
      </c>
      <c r="F41" s="88">
        <f>'Travel Support Form'!K$42</f>
        <v>0</v>
      </c>
      <c r="G41" s="88">
        <f>'Travel Support Form'!K$43</f>
        <v>0</v>
      </c>
      <c r="H41" s="88" t="str">
        <f>IF(ISBLANK('Travel Support Form'!K$44),"",'Travel Support Form'!K$44)</f>
        <v/>
      </c>
      <c r="I41" s="88" t="str">
        <f>IF(ISBLANK('Travel Support Form'!N$43),"",'Travel Support Form'!N$43)</f>
        <v/>
      </c>
      <c r="J41" s="88" t="str">
        <f>IF(ISBLANK('Travel Support Form'!E$4),"",'Travel Support Form'!E$4)</f>
        <v/>
      </c>
    </row>
    <row r="42" spans="1:13" s="88" customFormat="1" ht="14.25" hidden="1" customHeight="1">
      <c r="A42" s="88" t="s">
        <v>149</v>
      </c>
      <c r="B42" s="88">
        <v>5050550000</v>
      </c>
      <c r="D42" s="114">
        <f>'Travel Support Form'!M37*IF('Travel Support Form'!E2="no",0,1)</f>
        <v>0</v>
      </c>
      <c r="E42" s="88">
        <f>'Travel Support Form'!K$41</f>
        <v>0</v>
      </c>
      <c r="F42" s="88">
        <f>'Travel Support Form'!K$42</f>
        <v>0</v>
      </c>
      <c r="G42" s="88">
        <f>'Travel Support Form'!K$43</f>
        <v>0</v>
      </c>
      <c r="H42" s="88" t="str">
        <f>IF(ISBLANK('Travel Support Form'!K$44),"",'Travel Support Form'!K$44)</f>
        <v/>
      </c>
      <c r="I42" s="88" t="str">
        <f>IF(ISBLANK('Travel Support Form'!N$43),"",'Travel Support Form'!N$43)</f>
        <v/>
      </c>
      <c r="J42" s="88" t="str">
        <f>IF(ISBLANK('Travel Support Form'!E$4),"",'Travel Support Form'!E$4)</f>
        <v/>
      </c>
    </row>
    <row r="43" spans="1:13" s="88" customFormat="1" ht="14.25" hidden="1" customHeight="1">
      <c r="A43" s="88" t="s">
        <v>150</v>
      </c>
      <c r="B43" s="88">
        <v>5050560000</v>
      </c>
      <c r="D43" s="114">
        <f>'Travel Support Form'!N37*IF('Travel Support Form'!E2="no",0,1)</f>
        <v>0</v>
      </c>
      <c r="E43" s="88">
        <f>'Travel Support Form'!K$41</f>
        <v>0</v>
      </c>
      <c r="F43" s="88">
        <f>'Travel Support Form'!K$42</f>
        <v>0</v>
      </c>
      <c r="G43" s="88">
        <f>'Travel Support Form'!K$43</f>
        <v>0</v>
      </c>
      <c r="H43" s="88" t="str">
        <f>IF(ISBLANK('Travel Support Form'!K$44),"",'Travel Support Form'!K$44)</f>
        <v/>
      </c>
      <c r="I43" s="88" t="str">
        <f>IF(ISBLANK('Travel Support Form'!N$43),"",'Travel Support Form'!N$43)</f>
        <v/>
      </c>
      <c r="J43" s="88" t="str">
        <f>IF(ISBLANK('Travel Support Form'!E$4),"",'Travel Support Form'!E$4)</f>
        <v/>
      </c>
    </row>
    <row r="44" spans="1:13" s="88" customFormat="1" ht="14.25" hidden="1" customHeight="1">
      <c r="A44" s="88" t="s">
        <v>151</v>
      </c>
      <c r="B44" s="88">
        <v>5050570000</v>
      </c>
      <c r="D44" s="114">
        <f>'Travel Support Form'!P37*IF('Travel Support Form'!E2="no",0,1)</f>
        <v>0</v>
      </c>
      <c r="E44" s="88">
        <f>'Travel Support Form'!K$41</f>
        <v>0</v>
      </c>
      <c r="F44" s="88">
        <f>'Travel Support Form'!K$42</f>
        <v>0</v>
      </c>
      <c r="G44" s="88">
        <f>'Travel Support Form'!K$43</f>
        <v>0</v>
      </c>
      <c r="H44" s="88" t="str">
        <f>IF(ISBLANK('Travel Support Form'!K$44),"",'Travel Support Form'!K$44)</f>
        <v/>
      </c>
      <c r="I44" s="88" t="str">
        <f>IF(ISBLANK('Travel Support Form'!N$43),"",'Travel Support Form'!N$43)</f>
        <v/>
      </c>
      <c r="J44" s="88" t="str">
        <f>IF(ISBLANK('Travel Support Form'!E$4),"",'Travel Support Form'!E$4)</f>
        <v/>
      </c>
    </row>
    <row r="45" spans="1:13" s="88" customFormat="1" ht="14.25" hidden="1" customHeight="1">
      <c r="A45" s="116" t="s">
        <v>152</v>
      </c>
      <c r="B45" s="116">
        <v>5052010000</v>
      </c>
      <c r="C45" s="117" t="s">
        <v>153</v>
      </c>
      <c r="D45" s="118">
        <f>CASH_ADV</f>
        <v>0</v>
      </c>
      <c r="E45" s="116">
        <f>'Travel Support Form'!K$41</f>
        <v>0</v>
      </c>
      <c r="F45" s="116">
        <f>'Travel Support Form'!K$42</f>
        <v>0</v>
      </c>
      <c r="G45" s="116">
        <f>'Travel Support Form'!K$43</f>
        <v>0</v>
      </c>
      <c r="H45" s="88" t="str">
        <f>IF(ISBLANK('Travel Support Form'!K$44),"",'Travel Support Form'!K$44)</f>
        <v/>
      </c>
      <c r="I45" s="88" t="str">
        <f>IF(ISBLANK('Travel Support Form'!N$43),"",'Travel Support Form'!N$43)</f>
        <v/>
      </c>
      <c r="J45" s="88" t="str">
        <f>IF(ISBLANK('Travel Support Form'!E$4),"",'Travel Support Form'!E$4)</f>
        <v/>
      </c>
    </row>
    <row r="46" spans="1:13" s="88" customFormat="1" ht="14.25" hidden="1" customHeight="1">
      <c r="A46" s="88" t="s">
        <v>154</v>
      </c>
      <c r="B46" s="88">
        <v>5021430000</v>
      </c>
      <c r="C46" s="117"/>
      <c r="D46" s="114">
        <f>('Travel Support Form'!Q36+'Travel Support Form'!Q37-'Travel Support Form'!J36-'Travel Support Form'!J37-'Travel Support Form'!O36-'Travel Support Form'!O37+'Travel Support Form'!G125+'Travel Support Form'!M125)*IF('Travel Support Form'!E2="no",1,0)</f>
        <v>0</v>
      </c>
      <c r="E46" s="88">
        <f>'Travel Support Form'!K$41</f>
        <v>0</v>
      </c>
      <c r="F46" s="88">
        <f>'Travel Support Form'!K$42</f>
        <v>0</v>
      </c>
      <c r="G46" s="88">
        <f>'Travel Support Form'!K$43</f>
        <v>0</v>
      </c>
      <c r="H46" s="88" t="str">
        <f>IF(ISBLANK('Travel Support Form'!K$44),"",'Travel Support Form'!K$44)</f>
        <v/>
      </c>
      <c r="I46" s="88" t="str">
        <f>IF(ISBLANK('Travel Support Form'!N$43),"",'Travel Support Form'!N$43)</f>
        <v/>
      </c>
      <c r="J46" s="88" t="str">
        <f>IF(ISBLANK('Travel Support Form'!E$4),"",'Travel Support Form'!E$4)</f>
        <v/>
      </c>
    </row>
    <row r="47" spans="1:13" s="88" customFormat="1" ht="14.25" hidden="1" customHeight="1">
      <c r="A47" s="88" t="s">
        <v>155</v>
      </c>
      <c r="B47" s="88">
        <v>5050010000</v>
      </c>
      <c r="C47" s="117"/>
      <c r="D47" s="114">
        <f>('Travel Support Form'!H125)*IF('Travel Support Form'!E2="no",0,1)</f>
        <v>0</v>
      </c>
      <c r="E47" s="88">
        <f>'Travel Support Form'!K$41</f>
        <v>0</v>
      </c>
      <c r="F47" s="88">
        <f>'Travel Support Form'!K$42</f>
        <v>0</v>
      </c>
      <c r="G47" s="88">
        <f>'Travel Support Form'!K$43</f>
        <v>0</v>
      </c>
      <c r="H47" s="88" t="str">
        <f>IF(ISBLANK('Travel Support Form'!K$44),"",'Travel Support Form'!K$44)</f>
        <v/>
      </c>
      <c r="I47" s="88" t="str">
        <f>IF(ISBLANK('Travel Support Form'!N$43),"",'Travel Support Form'!N$43)</f>
        <v/>
      </c>
      <c r="J47" s="88" t="str">
        <f>IF(ISBLANK('Travel Support Form'!E$4),"",'Travel Support Form'!E$4)</f>
        <v/>
      </c>
    </row>
    <row r="48" spans="1:13" s="88" customFormat="1" ht="14.25" hidden="1" customHeight="1">
      <c r="A48" s="88" t="s">
        <v>156</v>
      </c>
      <c r="B48" s="88">
        <v>5050510000</v>
      </c>
      <c r="C48" s="117"/>
      <c r="D48" s="114">
        <f>'Travel Support Form'!I125*IF('Travel Support Form'!E2="no",0,1)</f>
        <v>0</v>
      </c>
      <c r="E48" s="88">
        <f>'Travel Support Form'!K$41</f>
        <v>0</v>
      </c>
      <c r="F48" s="88">
        <f>'Travel Support Form'!K$42</f>
        <v>0</v>
      </c>
      <c r="G48" s="88">
        <f>'Travel Support Form'!K$43</f>
        <v>0</v>
      </c>
      <c r="H48" s="88" t="str">
        <f>IF(ISBLANK('Travel Support Form'!K$44),"",'Travel Support Form'!K$44)</f>
        <v/>
      </c>
      <c r="I48" s="88" t="str">
        <f>IF(ISBLANK('Travel Support Form'!N$43),"",'Travel Support Form'!N$43)</f>
        <v/>
      </c>
      <c r="J48" s="88" t="str">
        <f>IF(ISBLANK('Travel Support Form'!E$4),"",'Travel Support Form'!E$4)</f>
        <v/>
      </c>
    </row>
    <row r="49" spans="1:10" s="88" customFormat="1" ht="14.25" hidden="1" customHeight="1">
      <c r="A49" s="88" t="s">
        <v>157</v>
      </c>
      <c r="B49" s="88">
        <v>5051520000</v>
      </c>
      <c r="C49" s="117"/>
      <c r="D49" s="114">
        <f>'Travel Support Form'!F125*IF('Travel Support Form'!E2="no",0,1)</f>
        <v>0</v>
      </c>
      <c r="E49" s="88">
        <f>'Travel Support Form'!K$41</f>
        <v>0</v>
      </c>
      <c r="F49" s="88">
        <f>'Travel Support Form'!K$42</f>
        <v>0</v>
      </c>
      <c r="G49" s="88">
        <f>'Travel Support Form'!K$43</f>
        <v>0</v>
      </c>
      <c r="H49" s="88" t="str">
        <f>IF(ISBLANK('Travel Support Form'!K$44),"",'Travel Support Form'!K$44)</f>
        <v/>
      </c>
      <c r="I49" s="88" t="str">
        <f>IF(ISBLANK('Travel Support Form'!N$43),"",'Travel Support Form'!N$43)</f>
        <v/>
      </c>
      <c r="J49" s="88" t="str">
        <f>IF(ISBLANK('Travel Support Form'!E$4),"",'Travel Support Form'!E$4)</f>
        <v/>
      </c>
    </row>
    <row r="50" spans="1:10" s="88" customFormat="1" ht="14.25" hidden="1" customHeight="1">
      <c r="A50" s="88" t="s">
        <v>158</v>
      </c>
      <c r="B50" s="88">
        <v>5021440000</v>
      </c>
      <c r="C50" s="117"/>
      <c r="D50" s="114">
        <f>('Travel Support Form'!F125+'Travel Support Form'!L125)*IF('Travel Support Form'!E2="no",1,0)</f>
        <v>0</v>
      </c>
      <c r="E50" s="88">
        <f>'Travel Support Form'!K$41</f>
        <v>0</v>
      </c>
      <c r="F50" s="88">
        <f>'Travel Support Form'!K$42</f>
        <v>0</v>
      </c>
      <c r="G50" s="88">
        <f>'Travel Support Form'!K$43</f>
        <v>0</v>
      </c>
      <c r="H50" s="88" t="str">
        <f>IF(ISBLANK('Travel Support Form'!K$44),"",'Travel Support Form'!K$44)</f>
        <v/>
      </c>
      <c r="I50" s="88" t="str">
        <f>IF(ISBLANK('Travel Support Form'!N$43),"",'Travel Support Form'!N$43)</f>
        <v/>
      </c>
      <c r="J50" s="88" t="str">
        <f>IF(ISBLANK('Travel Support Form'!E$4),"",'Travel Support Form'!E$4)</f>
        <v/>
      </c>
    </row>
    <row r="51" spans="1:10" s="88" customFormat="1" ht="14.25" hidden="1" customHeight="1">
      <c r="A51" s="88" t="s">
        <v>159</v>
      </c>
      <c r="B51" s="88">
        <v>5050080000</v>
      </c>
      <c r="C51" s="117"/>
      <c r="D51" s="114">
        <f>'Travel Support Form'!S125*IF('Travel Support Form'!E2="no",0,1)</f>
        <v>0</v>
      </c>
      <c r="E51" s="88">
        <f>'Travel Support Form'!K$41</f>
        <v>0</v>
      </c>
      <c r="F51" s="88">
        <f>'Travel Support Form'!K$42</f>
        <v>0</v>
      </c>
      <c r="G51" s="88">
        <f>'Travel Support Form'!K$43</f>
        <v>0</v>
      </c>
      <c r="H51" s="88" t="str">
        <f>IF(ISBLANK('Travel Support Form'!K$44),"",'Travel Support Form'!K$44)</f>
        <v/>
      </c>
      <c r="I51" s="88" t="str">
        <f>IF(ISBLANK('Travel Support Form'!N$43),"",'Travel Support Form'!N$43)</f>
        <v/>
      </c>
      <c r="J51" s="88" t="str">
        <f>IF(ISBLANK('Travel Support Form'!E$4),"",'Travel Support Form'!E$4)</f>
        <v/>
      </c>
    </row>
    <row r="52" spans="1:10" s="88" customFormat="1" ht="14.25" hidden="1" customHeight="1">
      <c r="A52" s="88" t="s">
        <v>160</v>
      </c>
      <c r="B52" s="88">
        <v>5050580000</v>
      </c>
      <c r="C52" s="117"/>
      <c r="D52" s="114">
        <f>'Travel Support Form'!T125*IF('Travel Support Form'!E2="no",0,1)</f>
        <v>0</v>
      </c>
      <c r="E52" s="88">
        <f>'Travel Support Form'!K$41</f>
        <v>0</v>
      </c>
      <c r="F52" s="88">
        <f>'Travel Support Form'!K$42</f>
        <v>0</v>
      </c>
      <c r="G52" s="88">
        <f>'Travel Support Form'!K$43</f>
        <v>0</v>
      </c>
      <c r="H52" s="88" t="str">
        <f>IF(ISBLANK('Travel Support Form'!K$44),"",'Travel Support Form'!K$44)</f>
        <v/>
      </c>
      <c r="I52" s="88" t="str">
        <f>IF(ISBLANK('Travel Support Form'!N$43),"",'Travel Support Form'!N$43)</f>
        <v/>
      </c>
      <c r="J52" s="88" t="str">
        <f>IF(ISBLANK('Travel Support Form'!E$4),"",'Travel Support Form'!E$4)</f>
        <v/>
      </c>
    </row>
    <row r="53" spans="1:10" s="88" customFormat="1" ht="14.25" hidden="1" customHeight="1">
      <c r="C53" s="117"/>
      <c r="D53" s="114"/>
    </row>
    <row r="54" spans="1:10" s="88" customFormat="1" ht="14.25" hidden="1" customHeight="1">
      <c r="C54" s="117"/>
      <c r="D54" s="114"/>
    </row>
    <row r="55" spans="1:10" s="88" customFormat="1" ht="14.25" hidden="1" customHeight="1">
      <c r="C55" s="117"/>
      <c r="D55" s="114"/>
    </row>
    <row r="56" spans="1:10" s="88" customFormat="1" ht="14.25" hidden="1" customHeight="1">
      <c r="A56" s="116"/>
      <c r="B56" s="116"/>
      <c r="C56" s="117"/>
      <c r="D56" s="118"/>
      <c r="E56" s="116"/>
      <c r="F56" s="116"/>
      <c r="G56" s="116"/>
    </row>
    <row r="57" spans="1:10" s="88" customFormat="1" ht="14.25" hidden="1" customHeight="1">
      <c r="D57" s="114"/>
    </row>
  </sheetData>
  <sheetProtection algorithmName="SHA-512" hashValue="aTzmyTtHpjBwFB2+aYvSKH9b0DpF99UUCkyXWq087SXy1BP6fnWBLgKC7pal02rCq5sZT7bCFjkPD4c/jW8F4w==" saltValue="Sj1JlNun9uIZELrbaWpDCQ==" spinCount="100000" sheet="1" objects="1" scenarios="1"/>
  <autoFilter ref="B30:I44" xr:uid="{A7128C89-ADBD-48AA-9FDB-4B7B3562E921}"/>
  <conditionalFormatting sqref="A2 C2:J2 A3:J29">
    <cfRule type="containsText" dxfId="1" priority="6" operator="containsText" text="Travel Advance">
      <formula>NOT(ISERROR(SEARCH("Travel Advance",A2)))</formula>
    </cfRule>
    <cfRule type="containsText" dxfId="0" priority="7" operator="containsText" text="Select">
      <formula>NOT(ISERROR(SEARCH("Select",A2)))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criptIds xmlns="http://schemas.microsoft.com/office/extensibility/maker/v1.0" id="script-ids-node-id">
  <scriptId id="ms-officescript%3A%2F%2Fonedrive_business_itemlink%2F01FSK7AZKFDML4DBUL6RB3IYTXN2WFHB34:ms-officescript%3A%2F%2Fonedrive_business_sharinglink%2Fu!aHR0cHM6Ly8zNjVzYy1teS5zaGFyZXBvaW50LmNvbS86dTovZy9wZXJzb25hbC9iY3JvbmVfY2dfc2NfZ292L0VVVWJGOEdHaV9SRHRHSjNicXhUaDN3QlBlQ2V4YVVkNmktcXdVa0N1bUMwQXc"/>
</scriptIds>
</file>

<file path=customXml/itemProps1.xml><?xml version="1.0" encoding="utf-8"?>
<ds:datastoreItem xmlns:ds="http://schemas.openxmlformats.org/officeDocument/2006/customXml" ds:itemID="{26CA532C-3527-416A-9AF4-9687CE436B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Moore, Michael</dc:creator>
  <cp:keywords/>
  <dc:description/>
  <cp:lastModifiedBy>McLeod, Kimberly</cp:lastModifiedBy>
  <cp:revision/>
  <dcterms:created xsi:type="dcterms:W3CDTF">2024-08-07T17:53:12Z</dcterms:created>
  <dcterms:modified xsi:type="dcterms:W3CDTF">2026-07-14T18:12:51Z</dcterms:modified>
  <cp:category/>
  <cp:contentStatus/>
</cp:coreProperties>
</file>