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c-my.sharepoint.com/personal/mmoore_cg_sc_gov/Documents/Documents/Travel Support Revision/"/>
    </mc:Choice>
  </mc:AlternateContent>
  <xr:revisionPtr revIDLastSave="755" documentId="13_ncr:1_{DB64BC1C-DD6D-4F85-981C-A13B56EDCC9A}" xr6:coauthVersionLast="47" xr6:coauthVersionMax="47" xr10:uidLastSave="{F1BB3613-ECD6-452F-BE59-D619F8FF8F9F}"/>
  <bookViews>
    <workbookView xWindow="-120" yWindow="-120" windowWidth="29040" windowHeight="15720" xr2:uid="{27FC5CC4-DAF9-490B-945D-A453E687F8B6}"/>
  </bookViews>
  <sheets>
    <sheet name="Travel Support Form" sheetId="1" r:id="rId1"/>
    <sheet name="Instructions" sheetId="3" r:id="rId2"/>
  </sheets>
  <definedNames>
    <definedName name="AIR">'Travel Support Form'!$K$10:$K$33</definedName>
    <definedName name="CAR_AVAIL">'Travel Support Form'!$J$2</definedName>
    <definedName name="CASH_ADV">'Travel Support Form'!$O$44</definedName>
    <definedName name="DIEM">'Travel Support Form'!$H$10:$H$33</definedName>
    <definedName name="DOLLARS_IN">'Travel Support Form'!$G$36:$O$36</definedName>
    <definedName name="DOLLARS_OUT">'Travel Support Form'!$G$37:$O$37</definedName>
    <definedName name="IN_OUT">'Travel Support Form'!$F$10:$F$33</definedName>
    <definedName name="LODGING">'Travel Support Form'!$J$10:$J$33</definedName>
    <definedName name="MEALS">'Travel Support Form'!$I$10:$I$33</definedName>
    <definedName name="MILE_RATE_EFF" comment="Effective Mileage Rate">'Travel Support Form'!$D$37</definedName>
    <definedName name="MILE_RATE_REDUC" comment="Four cent reduction when state car avail.">'Travel Support Form'!$D$36</definedName>
    <definedName name="MILE_RATE_STD">'Travel Support Form'!$D$35</definedName>
    <definedName name="MILES">'Travel Support Form'!$G$10:$G$33</definedName>
    <definedName name="MILES_IN">'Travel Support Form'!$G$34</definedName>
    <definedName name="MILES_OUT">'Travel Support Form'!$G$35</definedName>
    <definedName name="MISC">'Travel Support Form'!$M$10:$M$33</definedName>
    <definedName name="OTHER">'Travel Support Form'!$L$10:$L$33</definedName>
    <definedName name="REGIST">'Travel Support Form'!$O$10:$O$33</definedName>
    <definedName name="SUBSIST">'Travel Support Form'!$N$10:$N$33</definedName>
    <definedName name="TOT_EXP">'Travel Support Form'!$O$41</definedName>
    <definedName name="VALID_IN_OUT">'Travel Support Form'!$E$73:$E$74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D36" i="1"/>
  <c r="D37" i="1" s="1"/>
  <c r="O37" i="1"/>
  <c r="O36" i="1"/>
  <c r="N37" i="1"/>
  <c r="N36" i="1"/>
  <c r="M37" i="1"/>
  <c r="M36" i="1"/>
  <c r="L37" i="1"/>
  <c r="L36" i="1"/>
  <c r="K37" i="1"/>
  <c r="K36" i="1"/>
  <c r="J37" i="1"/>
  <c r="J36" i="1"/>
  <c r="I37" i="1"/>
  <c r="I36" i="1"/>
  <c r="H37" i="1"/>
  <c r="H36" i="1"/>
  <c r="G35" i="1"/>
  <c r="G34" i="1"/>
  <c r="N40" i="1"/>
  <c r="I40" i="1"/>
  <c r="O39" i="1"/>
  <c r="O38" i="1"/>
  <c r="N39" i="1"/>
  <c r="N38" i="1"/>
  <c r="M39" i="1"/>
  <c r="M38" i="1"/>
  <c r="L39" i="1"/>
  <c r="L38" i="1"/>
  <c r="K39" i="1"/>
  <c r="K38" i="1"/>
  <c r="J39" i="1"/>
  <c r="J38" i="1"/>
  <c r="I39" i="1"/>
  <c r="I38" i="1"/>
  <c r="H39" i="1"/>
  <c r="H38" i="1"/>
  <c r="G39" i="1"/>
  <c r="G38" i="1"/>
  <c r="G36" i="1" l="1"/>
  <c r="G37" i="1"/>
  <c r="B4" i="1"/>
  <c r="O41" i="1" l="1"/>
  <c r="O46" i="1" s="1"/>
  <c r="P37" i="1"/>
  <c r="P36" i="1"/>
</calcChain>
</file>

<file path=xl/sharedStrings.xml><?xml version="1.0" encoding="utf-8"?>
<sst xmlns="http://schemas.openxmlformats.org/spreadsheetml/2006/main" count="112" uniqueCount="104">
  <si>
    <t>DATE</t>
  </si>
  <si>
    <t>IN</t>
  </si>
  <si>
    <t>PER</t>
  </si>
  <si>
    <t>TIME</t>
  </si>
  <si>
    <t>OUT</t>
  </si>
  <si>
    <t>MILES</t>
  </si>
  <si>
    <t>LODGING</t>
  </si>
  <si>
    <t>DIEM</t>
  </si>
  <si>
    <t>FEES</t>
  </si>
  <si>
    <t>Mileage Rate</t>
  </si>
  <si>
    <t>TOTAL MILES  IN STATE</t>
  </si>
  <si>
    <t>TOTAL</t>
  </si>
  <si>
    <t>TOTAL MILES  OUT OF STATE</t>
  </si>
  <si>
    <t>TOTAL EXPENSES:</t>
  </si>
  <si>
    <t>CASH ADVANCE:</t>
  </si>
  <si>
    <t>CHECK AMOUNT:</t>
  </si>
  <si>
    <t>Return Time</t>
  </si>
  <si>
    <t>In State</t>
  </si>
  <si>
    <t>Out of State</t>
  </si>
  <si>
    <t>Lunch</t>
  </si>
  <si>
    <t>Dinner</t>
  </si>
  <si>
    <t>INSTRUCTIONS</t>
  </si>
  <si>
    <t>Car available</t>
  </si>
  <si>
    <t>Yes/No</t>
  </si>
  <si>
    <t>Yes</t>
  </si>
  <si>
    <t>No</t>
  </si>
  <si>
    <t>THIS FORM MUST BE COMPLETED IN EXCEL ELECTRONICALLY.  IF NOT COMPLETED ELECTRONICALLY, THIS FORM WILL BE RETURNED.</t>
  </si>
  <si>
    <t>Departure Time</t>
  </si>
  <si>
    <t>YES - State Car Available</t>
  </si>
  <si>
    <t>YES - Impractical or Not Adequate</t>
  </si>
  <si>
    <t>NO - State Car Not Available</t>
  </si>
  <si>
    <t>NO - Non-State Employee</t>
  </si>
  <si>
    <r>
      <t>OFFICIAL HEADQUARTERS</t>
    </r>
    <r>
      <rPr>
        <sz val="13"/>
        <color indexed="8"/>
        <rFont val="Arial"/>
        <family val="2"/>
      </rPr>
      <t xml:space="preserve"> - To record place of headquarters.</t>
    </r>
  </si>
  <si>
    <t>TOTAL DOLLARS  IN STATE</t>
  </si>
  <si>
    <t>TOTAL DOLLARS  OUT OF STATE</t>
  </si>
  <si>
    <r>
      <rPr>
        <b/>
        <u/>
        <sz val="13"/>
        <color indexed="8"/>
        <rFont val="Arial"/>
        <family val="2"/>
      </rPr>
      <t>DATE</t>
    </r>
    <r>
      <rPr>
        <sz val="13"/>
        <color indexed="8"/>
        <rFont val="Arial"/>
        <family val="2"/>
      </rPr>
      <t xml:space="preserve"> - Calendar Date of Trav</t>
    </r>
    <r>
      <rPr>
        <sz val="13"/>
        <color rgb="FF000000"/>
        <rFont val="Arial"/>
        <family val="2"/>
      </rPr>
      <t>el.</t>
    </r>
  </si>
  <si>
    <t>AUTO</t>
  </si>
  <si>
    <t xml:space="preserve"> MEALS</t>
  </si>
  <si>
    <t>AIR</t>
  </si>
  <si>
    <t>TRANS</t>
  </si>
  <si>
    <t>OTHER</t>
  </si>
  <si>
    <t>MISC</t>
  </si>
  <si>
    <t>TRAVEL</t>
  </si>
  <si>
    <t>EXPENSE</t>
  </si>
  <si>
    <t>SUBSIST</t>
  </si>
  <si>
    <t>ALLOW</t>
  </si>
  <si>
    <t>REGIST</t>
  </si>
  <si>
    <t>REPORTABLE IN OR OUT OF STATE</t>
  </si>
  <si>
    <r>
      <rPr>
        <b/>
        <u/>
        <sz val="13"/>
        <color indexed="8"/>
        <rFont val="Arial"/>
        <family val="2"/>
      </rPr>
      <t>AUTO MILES</t>
    </r>
    <r>
      <rPr>
        <sz val="13"/>
        <color indexed="8"/>
        <rFont val="Arial"/>
        <family val="2"/>
      </rPr>
      <t xml:space="preserve"> - Distance traveled in a privately owned vehicle.  </t>
    </r>
  </si>
  <si>
    <r>
      <t>RESIDENCE ADDRESS - CITY - STATE - ZIP CODE</t>
    </r>
    <r>
      <rPr>
        <sz val="13"/>
        <color indexed="8"/>
        <rFont val="Arial"/>
        <family val="2"/>
      </rPr>
      <t xml:space="preserve"> - Employee\traveler residence address.</t>
    </r>
  </si>
  <si>
    <r>
      <rPr>
        <b/>
        <u/>
        <sz val="13"/>
        <color indexed="8"/>
        <rFont val="Arial"/>
        <family val="2"/>
      </rPr>
      <t>AIR TRANS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To record any expenditures for air transportation. </t>
    </r>
  </si>
  <si>
    <r>
      <rPr>
        <b/>
        <u/>
        <sz val="13"/>
        <color indexed="8"/>
        <rFont val="Arial"/>
        <family val="2"/>
      </rPr>
      <t>SUBSIST ALLOW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Any allowable subsistance that can be claimed. </t>
    </r>
  </si>
  <si>
    <t>DATE:</t>
  </si>
  <si>
    <t>STATE EMPLOYEE?</t>
  </si>
  <si>
    <r>
      <t>STATE CAR AVAILABILITY</t>
    </r>
    <r>
      <rPr>
        <sz val="13"/>
        <color indexed="8"/>
        <rFont val="Arial"/>
        <family val="2"/>
      </rPr>
      <t xml:space="preserve"> - This is to determine why a personal vehicle was used.  Click in cell and an arrow </t>
    </r>
    <r>
      <rPr>
        <sz val="13"/>
        <color indexed="8"/>
        <rFont val="Wingdings 3"/>
        <family val="1"/>
        <charset val="2"/>
      </rPr>
      <t></t>
    </r>
    <r>
      <rPr>
        <sz val="13"/>
        <color indexed="8"/>
        <rFont val="Arial"/>
        <family val="2"/>
      </rPr>
      <t xml:space="preserve">  will appear. Click the arrow and make a selection from the drop down list. This will determine the correct mileage rate.</t>
    </r>
  </si>
  <si>
    <t>DOCUMENT NUMBER:</t>
  </si>
  <si>
    <t>Breakfast</t>
  </si>
  <si>
    <t>EFFECTIVE RATE</t>
  </si>
  <si>
    <t>Reduced Rate</t>
  </si>
  <si>
    <t>LOCATION</t>
  </si>
  <si>
    <t>RESIDENCE ADDRESS:</t>
  </si>
  <si>
    <t>OFFICIAL HEADQUARTERS:</t>
  </si>
  <si>
    <t xml:space="preserve">STATE CAR AVAILABLE? </t>
  </si>
  <si>
    <t>MM / DD / YY</t>
  </si>
  <si>
    <t>DEP</t>
  </si>
  <si>
    <t>ARR</t>
  </si>
  <si>
    <t>NAME:</t>
  </si>
  <si>
    <t>In</t>
  </si>
  <si>
    <t>Out</t>
  </si>
  <si>
    <t>In/Out of State valid responses:</t>
  </si>
  <si>
    <r>
      <rPr>
        <b/>
        <u/>
        <sz val="13"/>
        <color indexed="8"/>
        <rFont val="Arial"/>
        <family val="2"/>
      </rPr>
      <t>TIME</t>
    </r>
    <r>
      <rPr>
        <b/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Actual time of departure or arrival to official headquarters or residence.</t>
    </r>
  </si>
  <si>
    <r>
      <rPr>
        <b/>
        <u/>
        <sz val="13"/>
        <color indexed="8"/>
        <rFont val="Arial"/>
        <family val="2"/>
      </rPr>
      <t>LOCATION</t>
    </r>
    <r>
      <rPr>
        <sz val="13"/>
        <color indexed="8"/>
        <rFont val="Arial"/>
        <family val="2"/>
      </rPr>
      <t xml:space="preserve"> - Identify the departure/arrival location corresponding to the stated time.</t>
    </r>
  </si>
  <si>
    <r>
      <rPr>
        <b/>
        <u/>
        <sz val="13"/>
        <color indexed="8"/>
        <rFont val="Arial"/>
        <family val="2"/>
      </rPr>
      <t>PER DIEM</t>
    </r>
    <r>
      <rPr>
        <u/>
        <sz val="13"/>
        <color indexed="8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State employee are not eligible for diem. </t>
    </r>
  </si>
  <si>
    <r>
      <t>MEALS</t>
    </r>
    <r>
      <rPr>
        <sz val="13"/>
        <color rgb="FF000000"/>
        <rFont val="Arial"/>
        <family val="2"/>
      </rPr>
      <t xml:space="preserve"> -</t>
    </r>
    <r>
      <rPr>
        <b/>
        <sz val="13"/>
        <color indexed="8"/>
        <rFont val="Arial"/>
        <family val="2"/>
      </rPr>
      <t xml:space="preserve"> </t>
    </r>
    <r>
      <rPr>
        <sz val="13"/>
        <color rgb="FF000000"/>
        <rFont val="Arial"/>
        <family val="2"/>
      </rPr>
      <t xml:space="preserve">This column is to claim allowable meals while in travel status in accordance with the State of South Carolina Statewide Disbursement Regulations. </t>
    </r>
  </si>
  <si>
    <t>DESCRIPTION OF TRAVEL
AND OTHER REMARKS:</t>
  </si>
  <si>
    <r>
      <rPr>
        <b/>
        <u/>
        <sz val="13"/>
        <color indexed="8"/>
        <rFont val="Arial"/>
        <family val="2"/>
      </rPr>
      <t>OTHER TRANS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To record other forms of transportation such as train, taxi, ride-share, etc.</t>
    </r>
  </si>
  <si>
    <r>
      <rPr>
        <b/>
        <u/>
        <sz val="13"/>
        <color indexed="8"/>
        <rFont val="Arial"/>
        <family val="2"/>
      </rPr>
      <t>MISC TRAVEL EXPENSE</t>
    </r>
    <r>
      <rPr>
        <b/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</t>
    </r>
    <r>
      <rPr>
        <sz val="13"/>
        <color rgb="FF000000"/>
        <rFont val="Arial"/>
        <family val="2"/>
      </rPr>
      <t xml:space="preserve"> To record other miscellaneous expenses such as parking, tolls, fees, etc.</t>
    </r>
  </si>
  <si>
    <r>
      <rPr>
        <b/>
        <u/>
        <sz val="13"/>
        <color rgb="FF000000"/>
        <rFont val="Arial"/>
        <family val="2"/>
      </rPr>
      <t>REGIST FEES</t>
    </r>
    <r>
      <rPr>
        <sz val="13"/>
        <color indexed="8"/>
        <rFont val="Arial"/>
        <family val="2"/>
      </rPr>
      <t xml:space="preserve"> - Conference or training registration fees.  Itinerary must be attached.</t>
    </r>
  </si>
  <si>
    <r>
      <rPr>
        <b/>
        <u/>
        <sz val="13"/>
        <color indexed="8"/>
        <rFont val="Arial"/>
        <family val="2"/>
      </rPr>
      <t>LODGING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To record expenditures for hotel/lodging.  Attach final folio receipt.</t>
    </r>
  </si>
  <si>
    <r>
      <t>DESCRIPTION OF TRAVEL/OTHER REMARKS</t>
    </r>
    <r>
      <rPr>
        <sz val="13"/>
        <color indexed="8"/>
        <rFont val="Arial"/>
        <family val="2"/>
      </rPr>
      <t xml:space="preserve"> - Descripe trip purpose and any clarifying remarks such as: explaining miscellaneous expenses, use of personal vehicle, hotel direct billing, etc.</t>
    </r>
  </si>
  <si>
    <r>
      <rPr>
        <b/>
        <u/>
        <sz val="13"/>
        <color indexed="8"/>
        <rFont val="Arial"/>
        <family val="2"/>
      </rPr>
      <t>NAME</t>
    </r>
    <r>
      <rPr>
        <sz val="13"/>
        <color indexed="8"/>
        <rFont val="Arial"/>
        <family val="2"/>
      </rPr>
      <t xml:space="preserve"> </t>
    </r>
    <r>
      <rPr>
        <sz val="13"/>
        <color rgb="FF000000"/>
        <rFont val="Arial"/>
        <family val="2"/>
      </rPr>
      <t>- Official payroll name (first, middle, last) or vendor name (if applicable).  No punctuation or nicknames.</t>
    </r>
  </si>
  <si>
    <r>
      <rPr>
        <b/>
        <u/>
        <sz val="13"/>
        <color indexed="8"/>
        <rFont val="Arial"/>
        <family val="2"/>
      </rPr>
      <t>STATE EMPLOYEE?</t>
    </r>
    <r>
      <rPr>
        <sz val="13"/>
        <color indexed="8"/>
        <rFont val="Arial"/>
        <family val="2"/>
      </rPr>
      <t xml:space="preserve"> - Y/N, Idenfity if the traveler is a state employee. Use official payroll name (first, middle, last) or vendor name (if applicable).  No punctuation or nicknames.</t>
    </r>
  </si>
  <si>
    <r>
      <t>EMPLOYEE/VENDOR NUMBER</t>
    </r>
    <r>
      <rPr>
        <sz val="13"/>
        <color indexed="8"/>
        <rFont val="Arial"/>
        <family val="2"/>
      </rPr>
      <t xml:space="preserve"> - Enter SCEIS Vendor Number for Employee/Vendor (ZEMP/ZVEN)</t>
    </r>
  </si>
  <si>
    <r>
      <rPr>
        <b/>
        <u/>
        <sz val="13"/>
        <color indexed="8"/>
        <rFont val="Arial"/>
        <family val="2"/>
      </rPr>
      <t>DEP/ARR</t>
    </r>
    <r>
      <rPr>
        <sz val="13"/>
        <color indexed="8"/>
        <rFont val="Arial"/>
        <family val="2"/>
      </rPr>
      <t xml:space="preserve">- "D" or "DEP" to indicate departure time from official headquarters or residence.  "A" or "ARR" to indicate the arrival time back to official headquarters or residence if after working hours. </t>
    </r>
  </si>
  <si>
    <t>NON-RERPORTABLE OUT OF STATE</t>
  </si>
  <si>
    <t>NON-REPORTABLE IN STATE</t>
  </si>
  <si>
    <t>I HEREBY CERTIFY OR AFFIRM THAT THE ABOVE EXPENSES WERE ACTUALLY INCURRED BY ME AS NECESSARY TRAVELING EXPENSES IN THE PERFORMANCE OF MY OFFICIAL DUTIES; ANY MEALS OR LODGING INCLUDED IN A CONFERENCE OR CONVENTION REGISTRATION FEE HAVE BEEN DEDUCTED FROM THE TRAVEL CLAIM; AND THAT THIS CLAIM IS TRUE AND CORRECT IN EVERY MATERIAL MATTER AND CONFORMS WITH THE REQUIREMENTS OF STATE LAWS, RULES AND REGULATIONS.</t>
  </si>
  <si>
    <t xml:space="preserve"> APPROVAL SIGNATURE:</t>
  </si>
  <si>
    <r>
      <t xml:space="preserve"> </t>
    </r>
    <r>
      <rPr>
        <b/>
        <sz val="10"/>
        <color rgb="FF000000"/>
        <rFont val="Verdana"/>
        <family val="2"/>
      </rPr>
      <t>TRAVELER'S SIGNATURE:</t>
    </r>
  </si>
  <si>
    <r>
      <rPr>
        <b/>
        <u/>
        <sz val="13"/>
        <color indexed="8"/>
        <rFont val="Arial"/>
        <family val="2"/>
      </rPr>
      <t>IN/OUT</t>
    </r>
    <r>
      <rPr>
        <sz val="13"/>
        <color indexed="8"/>
        <rFont val="Arial"/>
        <family val="2"/>
      </rPr>
      <t xml:space="preserve"> - Identify if this travel is in-state travel ("In") or out-of-state travel ("Out").</t>
    </r>
  </si>
  <si>
    <r>
      <rPr>
        <b/>
        <u/>
        <sz val="10"/>
        <color indexed="8"/>
        <rFont val="Verdana"/>
        <family val="2"/>
      </rPr>
      <t>After</t>
    </r>
    <r>
      <rPr>
        <b/>
        <sz val="10"/>
        <color rgb="FF000000"/>
        <rFont val="Verdana"/>
        <family val="2"/>
      </rPr>
      <t xml:space="preserve"> </t>
    </r>
    <r>
      <rPr>
        <sz val="10"/>
        <color indexed="8"/>
        <rFont val="Verdana"/>
        <family val="2"/>
      </rPr>
      <t>11:00AM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</si>
  <si>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 5:15PM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</si>
  <si>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11:00AM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</si>
  <si>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 6:30AM</t>
    </r>
  </si>
  <si>
    <r>
      <rPr>
        <b/>
        <u/>
        <sz val="10"/>
        <color indexed="8"/>
        <rFont val="Verdana"/>
        <family val="2"/>
      </rPr>
      <t>After</t>
    </r>
    <r>
      <rPr>
        <sz val="10"/>
        <color indexed="8"/>
        <rFont val="Verdana"/>
        <family val="2"/>
      </rPr>
      <t xml:space="preserve">  1:30PM</t>
    </r>
    <r>
      <rPr>
        <sz val="10"/>
        <color theme="0"/>
        <rFont val="Verdana"/>
        <family val="2"/>
      </rPr>
      <t>.</t>
    </r>
  </si>
  <si>
    <r>
      <rPr>
        <b/>
        <u/>
        <sz val="10"/>
        <color indexed="8"/>
        <rFont val="Verdana"/>
        <family val="2"/>
      </rPr>
      <t>After</t>
    </r>
    <r>
      <rPr>
        <sz val="10"/>
        <color indexed="8"/>
        <rFont val="Verdana"/>
        <family val="2"/>
      </rPr>
      <t xml:space="preserve">  8:30PM</t>
    </r>
    <r>
      <rPr>
        <sz val="10"/>
        <color theme="0"/>
        <rFont val="Verdana"/>
        <family val="2"/>
      </rPr>
      <t>.</t>
    </r>
  </si>
  <si>
    <t>Supported Date Ranges for this form</t>
  </si>
  <si>
    <t>&lt;-- Note, this date also drives the calendar year of the form.</t>
  </si>
  <si>
    <t>The information in the tab is intended to be updated and maintained only by the Comptroller General's Office.</t>
  </si>
  <si>
    <t>T:\CSA Accounts Payables\TRAVEL\Certification for travel</t>
  </si>
  <si>
    <t>Travel Support Document - Updated 3/4/2025</t>
  </si>
  <si>
    <t>This rows should be hidden prior to distribution after update.</t>
  </si>
  <si>
    <t>Instructions for updates are saved at the appropriate network drive location.  That is currently:</t>
  </si>
  <si>
    <t>IRS Effective Date: 1/1/24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</si>
</sst>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General;[Red]\-General"/>
    <numFmt numFmtId="165" formatCode="0000"/>
    <numFmt numFmtId="166" formatCode="[$$-409]#,##0.00"/>
    <numFmt numFmtId="167" formatCode="hh:mm\ AM/PM"/>
    <numFmt numFmtId="168" formatCode="0.000"/>
    <numFmt numFmtId="169" formatCode="mm/dd/yy;@"/>
    <numFmt numFmtId="170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2"/>
      <name val="Arial MT"/>
    </font>
    <font>
      <b/>
      <sz val="8"/>
      <color indexed="8"/>
      <name val="Arial MT"/>
    </font>
    <font>
      <sz val="6"/>
      <color indexed="8"/>
      <name val="Arial MT"/>
    </font>
    <font>
      <u/>
      <sz val="12"/>
      <color indexed="8"/>
      <name val="Arial"/>
      <family val="2"/>
    </font>
    <font>
      <b/>
      <sz val="16"/>
      <name val="Arial MT"/>
    </font>
    <font>
      <b/>
      <sz val="14"/>
      <name val="Arial MT"/>
    </font>
    <font>
      <u/>
      <sz val="13"/>
      <color indexed="8"/>
      <name val="Arial"/>
      <family val="2"/>
    </font>
    <font>
      <b/>
      <u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3"/>
      <color rgb="FF000000"/>
      <name val="Arial"/>
      <family val="2"/>
    </font>
    <font>
      <sz val="13"/>
      <color indexed="8"/>
      <name val="Wingdings 3"/>
      <family val="1"/>
      <charset val="2"/>
    </font>
    <font>
      <b/>
      <u/>
      <sz val="13"/>
      <color rgb="FF000000"/>
      <name val="Arial"/>
      <family val="2"/>
    </font>
    <font>
      <b/>
      <sz val="13"/>
      <color rgb="FF000000"/>
      <name val="Arial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2"/>
      <name val="Verdana"/>
      <family val="2"/>
    </font>
    <font>
      <sz val="10"/>
      <color indexed="8"/>
      <name val="Verdana"/>
      <family val="2"/>
    </font>
    <font>
      <b/>
      <sz val="14"/>
      <color rgb="FF0000FF"/>
      <name val="Verdana"/>
      <family val="2"/>
    </font>
    <font>
      <sz val="8"/>
      <color indexed="8"/>
      <name val="Verdana"/>
      <family val="2"/>
    </font>
    <font>
      <sz val="6"/>
      <color indexed="8"/>
      <name val="Verdana"/>
      <family val="2"/>
    </font>
    <font>
      <b/>
      <sz val="8"/>
      <color rgb="FF000000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u/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4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0"/>
      <name val="Verdana"/>
      <family val="2"/>
    </font>
    <font>
      <sz val="14"/>
      <color indexed="8"/>
      <name val="Verdana"/>
      <family val="2"/>
    </font>
    <font>
      <b/>
      <sz val="12"/>
      <color indexed="8"/>
      <name val="Verdana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191">
    <xf numFmtId="0" fontId="0" fillId="0" borderId="0" xfId="0"/>
    <xf numFmtId="164" fontId="1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4" borderId="0" xfId="0" applyFont="1" applyFill="1" applyBorder="1" applyAlignment="1" applyProtection="1">
      <alignment horizontal="left"/>
    </xf>
    <xf numFmtId="164" fontId="18" fillId="4" borderId="0" xfId="0" applyNumberFormat="1" applyFont="1" applyFill="1" applyBorder="1" applyProtection="1"/>
    <xf numFmtId="0" fontId="18" fillId="3" borderId="8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horizontal="center"/>
    </xf>
    <xf numFmtId="168" fontId="18" fillId="3" borderId="7" xfId="0" applyNumberFormat="1" applyFont="1" applyFill="1" applyBorder="1" applyAlignment="1" applyProtection="1">
      <alignment horizontal="center"/>
    </xf>
    <xf numFmtId="0" fontId="24" fillId="0" borderId="8" xfId="0" applyFont="1" applyBorder="1" applyProtection="1"/>
    <xf numFmtId="0" fontId="16" fillId="3" borderId="18" xfId="0" applyFont="1" applyFill="1" applyBorder="1" applyAlignment="1" applyProtection="1">
      <alignment horizontal="left"/>
    </xf>
    <xf numFmtId="0" fontId="16" fillId="3" borderId="19" xfId="0" applyFont="1" applyFill="1" applyBorder="1" applyAlignment="1" applyProtection="1">
      <alignment horizontal="left"/>
    </xf>
    <xf numFmtId="168" fontId="25" fillId="4" borderId="20" xfId="0" applyNumberFormat="1" applyFont="1" applyFill="1" applyBorder="1" applyAlignment="1" applyProtection="1">
      <alignment horizontal="center"/>
    </xf>
    <xf numFmtId="164" fontId="18" fillId="3" borderId="3" xfId="0" applyNumberFormat="1" applyFont="1" applyFill="1" applyBorder="1" applyAlignment="1" applyProtection="1">
      <alignment horizontal="left"/>
    </xf>
    <xf numFmtId="164" fontId="18" fillId="3" borderId="2" xfId="0" applyNumberFormat="1" applyFont="1" applyFill="1" applyBorder="1" applyAlignment="1" applyProtection="1">
      <alignment horizontal="center"/>
    </xf>
    <xf numFmtId="166" fontId="18" fillId="3" borderId="2" xfId="0" applyNumberFormat="1" applyFont="1" applyFill="1" applyBorder="1" applyAlignment="1" applyProtection="1">
      <alignment horizontal="center"/>
    </xf>
    <xf numFmtId="166" fontId="18" fillId="4" borderId="2" xfId="0" applyNumberFormat="1" applyFont="1" applyFill="1" applyBorder="1" applyAlignment="1" applyProtection="1">
      <alignment horizontal="center"/>
    </xf>
    <xf numFmtId="164" fontId="18" fillId="3" borderId="0" xfId="0" applyNumberFormat="1" applyFont="1" applyFill="1" applyAlignment="1" applyProtection="1">
      <alignment horizontal="left"/>
    </xf>
    <xf numFmtId="164" fontId="18" fillId="3" borderId="4" xfId="0" applyNumberFormat="1" applyFont="1" applyFill="1" applyBorder="1" applyAlignment="1" applyProtection="1">
      <alignment horizontal="center"/>
    </xf>
    <xf numFmtId="166" fontId="18" fillId="4" borderId="4" xfId="0" applyNumberFormat="1" applyFont="1" applyFill="1" applyBorder="1" applyAlignment="1" applyProtection="1">
      <alignment horizontal="center"/>
    </xf>
    <xf numFmtId="164" fontId="18" fillId="3" borderId="1" xfId="0" applyNumberFormat="1" applyFont="1" applyFill="1" applyBorder="1" applyAlignment="1" applyProtection="1">
      <alignment horizontal="left"/>
    </xf>
    <xf numFmtId="164" fontId="18" fillId="3" borderId="0" xfId="0" applyNumberFormat="1" applyFont="1" applyFill="1" applyAlignment="1" applyProtection="1">
      <alignment horizontal="center"/>
    </xf>
    <xf numFmtId="164" fontId="18" fillId="3" borderId="0" xfId="0" applyNumberFormat="1" applyFont="1" applyFill="1" applyBorder="1" applyAlignment="1" applyProtection="1">
      <alignment horizontal="center"/>
    </xf>
    <xf numFmtId="4" fontId="18" fillId="3" borderId="0" xfId="0" applyNumberFormat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left" vertical="center" indent="6"/>
    </xf>
    <xf numFmtId="0" fontId="16" fillId="4" borderId="0" xfId="0" applyFont="1" applyFill="1" applyBorder="1" applyAlignment="1" applyProtection="1">
      <alignment horizontal="right" vertical="center" indent="2"/>
    </xf>
    <xf numFmtId="0" fontId="16" fillId="4" borderId="0" xfId="0" applyFont="1" applyFill="1" applyBorder="1" applyAlignment="1" applyProtection="1">
      <alignment horizontal="right" vertical="center" indent="4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5" borderId="26" xfId="0" applyFill="1" applyBorder="1"/>
    <xf numFmtId="164" fontId="1" fillId="5" borderId="26" xfId="0" applyNumberFormat="1" applyFont="1" applyFill="1" applyBorder="1"/>
    <xf numFmtId="0" fontId="3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0" fontId="16" fillId="4" borderId="0" xfId="0" applyFont="1" applyFill="1" applyBorder="1" applyAlignment="1" applyProtection="1">
      <alignment horizontal="left" vertical="center"/>
    </xf>
    <xf numFmtId="164" fontId="1" fillId="0" borderId="0" xfId="0" applyNumberFormat="1" applyFont="1" applyBorder="1" applyProtection="1"/>
    <xf numFmtId="164" fontId="1" fillId="0" borderId="0" xfId="0" applyNumberFormat="1" applyFont="1" applyProtection="1"/>
    <xf numFmtId="164" fontId="24" fillId="0" borderId="0" xfId="0" applyNumberFormat="1" applyFont="1" applyProtection="1"/>
    <xf numFmtId="164" fontId="24" fillId="0" borderId="0" xfId="0" applyNumberFormat="1" applyFont="1" applyBorder="1" applyProtection="1"/>
    <xf numFmtId="164" fontId="17" fillId="0" borderId="0" xfId="0" applyNumberFormat="1" applyFont="1" applyBorder="1" applyProtection="1"/>
    <xf numFmtId="164" fontId="20" fillId="2" borderId="14" xfId="0" applyNumberFormat="1" applyFont="1" applyFill="1" applyBorder="1" applyAlignment="1" applyProtection="1">
      <alignment horizontal="center"/>
    </xf>
    <xf numFmtId="164" fontId="20" fillId="2" borderId="22" xfId="0" applyNumberFormat="1" applyFont="1" applyFill="1" applyBorder="1" applyAlignment="1" applyProtection="1">
      <alignment horizontal="center"/>
    </xf>
    <xf numFmtId="164" fontId="17" fillId="0" borderId="22" xfId="0" applyNumberFormat="1" applyFont="1" applyBorder="1" applyProtection="1"/>
    <xf numFmtId="164" fontId="21" fillId="2" borderId="24" xfId="0" applyNumberFormat="1" applyFont="1" applyFill="1" applyBorder="1" applyProtection="1"/>
    <xf numFmtId="164" fontId="18" fillId="2" borderId="4" xfId="0" applyNumberFormat="1" applyFont="1" applyFill="1" applyBorder="1" applyAlignment="1" applyProtection="1">
      <alignment horizontal="center"/>
    </xf>
    <xf numFmtId="164" fontId="18" fillId="2" borderId="9" xfId="0" applyNumberFormat="1" applyFont="1" applyFill="1" applyBorder="1" applyAlignment="1" applyProtection="1">
      <alignment horizontal="center" wrapText="1"/>
    </xf>
    <xf numFmtId="164" fontId="18" fillId="2" borderId="15" xfId="0" applyNumberFormat="1" applyFont="1" applyFill="1" applyBorder="1" applyAlignment="1" applyProtection="1">
      <alignment horizontal="center"/>
    </xf>
    <xf numFmtId="164" fontId="18" fillId="2" borderId="0" xfId="0" applyNumberFormat="1" applyFont="1" applyFill="1" applyBorder="1" applyAlignment="1" applyProtection="1">
      <alignment horizontal="center"/>
    </xf>
    <xf numFmtId="164" fontId="21" fillId="4" borderId="25" xfId="0" applyNumberFormat="1" applyFont="1" applyFill="1" applyBorder="1" applyAlignment="1" applyProtection="1">
      <alignment horizontal="center" vertical="top"/>
    </xf>
    <xf numFmtId="164" fontId="1" fillId="0" borderId="4" xfId="0" applyNumberFormat="1" applyFont="1" applyBorder="1" applyProtection="1"/>
    <xf numFmtId="164" fontId="18" fillId="2" borderId="4" xfId="0" applyNumberFormat="1" applyFont="1" applyFill="1" applyBorder="1" applyAlignment="1" applyProtection="1">
      <alignment horizontal="center" wrapText="1"/>
    </xf>
    <xf numFmtId="164" fontId="21" fillId="4" borderId="4" xfId="0" applyNumberFormat="1" applyFont="1" applyFill="1" applyBorder="1" applyAlignment="1" applyProtection="1">
      <alignment horizontal="center" vertical="top"/>
    </xf>
    <xf numFmtId="164" fontId="18" fillId="2" borderId="16" xfId="0" applyNumberFormat="1" applyFont="1" applyFill="1" applyBorder="1" applyAlignment="1" applyProtection="1">
      <alignment horizontal="center" wrapText="1"/>
    </xf>
    <xf numFmtId="0" fontId="18" fillId="2" borderId="4" xfId="0" applyFont="1" applyFill="1" applyBorder="1" applyAlignment="1" applyProtection="1">
      <alignment horizontal="center"/>
    </xf>
    <xf numFmtId="164" fontId="21" fillId="2" borderId="4" xfId="0" applyNumberFormat="1" applyFont="1" applyFill="1" applyBorder="1" applyAlignment="1" applyProtection="1">
      <alignment horizontal="center" vertical="top"/>
    </xf>
    <xf numFmtId="166" fontId="15" fillId="3" borderId="4" xfId="0" applyNumberFormat="1" applyFont="1" applyFill="1" applyBorder="1" applyAlignment="1" applyProtection="1">
      <alignment horizontal="center"/>
    </xf>
    <xf numFmtId="166" fontId="15" fillId="4" borderId="4" xfId="0" applyNumberFormat="1" applyFont="1" applyFill="1" applyBorder="1" applyAlignment="1" applyProtection="1">
      <alignment horizontal="center"/>
    </xf>
    <xf numFmtId="164" fontId="16" fillId="2" borderId="2" xfId="0" applyNumberFormat="1" applyFont="1" applyFill="1" applyBorder="1" applyAlignment="1" applyProtection="1">
      <alignment horizontal="left"/>
    </xf>
    <xf numFmtId="164" fontId="16" fillId="2" borderId="10" xfId="0" applyNumberFormat="1" applyFont="1" applyFill="1" applyBorder="1" applyAlignment="1" applyProtection="1">
      <alignment horizontal="left"/>
    </xf>
    <xf numFmtId="0" fontId="1" fillId="0" borderId="0" xfId="0" applyFont="1" applyBorder="1" applyProtection="1"/>
    <xf numFmtId="0" fontId="18" fillId="0" borderId="0" xfId="0" applyFont="1" applyBorder="1" applyAlignment="1" applyProtection="1">
      <alignment horizontal="left"/>
    </xf>
    <xf numFmtId="8" fontId="18" fillId="0" borderId="0" xfId="0" applyNumberFormat="1" applyFont="1" applyBorder="1" applyAlignment="1" applyProtection="1">
      <alignment horizontal="center"/>
    </xf>
    <xf numFmtId="8" fontId="18" fillId="0" borderId="7" xfId="0" applyNumberFormat="1" applyFont="1" applyBorder="1" applyAlignment="1" applyProtection="1">
      <alignment horizontal="center"/>
    </xf>
    <xf numFmtId="0" fontId="1" fillId="0" borderId="4" xfId="0" applyFont="1" applyBorder="1" applyProtection="1"/>
    <xf numFmtId="164" fontId="1" fillId="0" borderId="0" xfId="0" applyNumberFormat="1" applyFont="1" applyBorder="1" applyAlignment="1" applyProtection="1">
      <alignment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6" fillId="4" borderId="0" xfId="0" applyFont="1" applyFill="1" applyBorder="1" applyAlignment="1" applyProtection="1">
      <alignment horizontal="left" vertical="top" indent="2"/>
    </xf>
    <xf numFmtId="0" fontId="18" fillId="2" borderId="21" xfId="0" applyFont="1" applyFill="1" applyBorder="1" applyAlignment="1" applyProtection="1">
      <alignment horizontal="center" shrinkToFit="1"/>
    </xf>
    <xf numFmtId="165" fontId="18" fillId="2" borderId="21" xfId="0" applyNumberFormat="1" applyFont="1" applyFill="1" applyBorder="1" applyAlignment="1" applyProtection="1">
      <alignment horizontal="center" shrinkToFit="1"/>
    </xf>
    <xf numFmtId="165" fontId="18" fillId="0" borderId="21" xfId="0" applyNumberFormat="1" applyFont="1" applyFill="1" applyBorder="1" applyAlignment="1" applyProtection="1">
      <alignment horizontal="center" shrinkToFit="1"/>
    </xf>
    <xf numFmtId="4" fontId="16" fillId="3" borderId="4" xfId="0" applyNumberFormat="1" applyFont="1" applyFill="1" applyBorder="1" applyAlignment="1" applyProtection="1">
      <alignment horizontal="center"/>
    </xf>
    <xf numFmtId="4" fontId="16" fillId="3" borderId="23" xfId="0" applyNumberFormat="1" applyFont="1" applyFill="1" applyBorder="1" applyAlignment="1" applyProtection="1">
      <alignment horizontal="center"/>
    </xf>
    <xf numFmtId="0" fontId="18" fillId="4" borderId="18" xfId="0" applyFont="1" applyFill="1" applyBorder="1" applyAlignment="1" applyProtection="1">
      <alignment horizontal="left"/>
      <protection locked="0"/>
    </xf>
    <xf numFmtId="0" fontId="18" fillId="4" borderId="19" xfId="0" applyFont="1" applyFill="1" applyBorder="1" applyAlignment="1" applyProtection="1">
      <alignment horizontal="center"/>
      <protection locked="0"/>
    </xf>
    <xf numFmtId="0" fontId="18" fillId="4" borderId="20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6" fillId="4" borderId="18" xfId="0" applyFont="1" applyFill="1" applyBorder="1" applyAlignment="1" applyProtection="1">
      <alignment horizontal="left"/>
      <protection locked="0"/>
    </xf>
    <xf numFmtId="164" fontId="18" fillId="3" borderId="2" xfId="0" applyNumberFormat="1" applyFont="1" applyFill="1" applyBorder="1" applyAlignment="1" applyProtection="1">
      <alignment horizontal="center" shrinkToFit="1"/>
    </xf>
    <xf numFmtId="164" fontId="18" fillId="3" borderId="4" xfId="0" applyNumberFormat="1" applyFont="1" applyFill="1" applyBorder="1" applyAlignment="1" applyProtection="1">
      <alignment horizontal="center" shrinkToFit="1"/>
    </xf>
    <xf numFmtId="164" fontId="18" fillId="2" borderId="2" xfId="0" applyNumberFormat="1" applyFont="1" applyFill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 shrinkToFit="1"/>
    </xf>
    <xf numFmtId="165" fontId="18" fillId="0" borderId="22" xfId="0" applyNumberFormat="1" applyFont="1" applyFill="1" applyBorder="1" applyAlignment="1" applyProtection="1">
      <alignment horizontal="center" shrinkToFit="1"/>
    </xf>
    <xf numFmtId="164" fontId="18" fillId="2" borderId="22" xfId="0" applyNumberFormat="1" applyFont="1" applyFill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left" indent="1"/>
    </xf>
    <xf numFmtId="0" fontId="18" fillId="4" borderId="0" xfId="0" applyFont="1" applyFill="1" applyBorder="1" applyAlignment="1" applyProtection="1">
      <alignment horizontal="center"/>
      <protection locked="0"/>
    </xf>
    <xf numFmtId="164" fontId="1" fillId="5" borderId="0" xfId="0" applyNumberFormat="1" applyFont="1" applyFill="1" applyProtection="1"/>
    <xf numFmtId="0" fontId="0" fillId="5" borderId="0" xfId="0" applyFill="1"/>
    <xf numFmtId="0" fontId="34" fillId="5" borderId="0" xfId="0" applyFont="1" applyFill="1"/>
    <xf numFmtId="164" fontId="1" fillId="7" borderId="27" xfId="0" applyNumberFormat="1" applyFont="1" applyFill="1" applyBorder="1"/>
    <xf numFmtId="164" fontId="1" fillId="7" borderId="27" xfId="0" applyNumberFormat="1" applyFont="1" applyFill="1" applyBorder="1" applyAlignment="1">
      <alignment vertical="top" wrapText="1"/>
    </xf>
    <xf numFmtId="164" fontId="1" fillId="7" borderId="28" xfId="0" applyNumberFormat="1" applyFont="1" applyFill="1" applyBorder="1"/>
    <xf numFmtId="164" fontId="1" fillId="7" borderId="28" xfId="0" applyNumberFormat="1" applyFont="1" applyFill="1" applyBorder="1" applyAlignment="1">
      <alignment vertical="top" wrapText="1"/>
    </xf>
    <xf numFmtId="169" fontId="0" fillId="7" borderId="27" xfId="0" applyNumberFormat="1" applyFill="1" applyBorder="1" applyAlignment="1">
      <alignment horizontal="right"/>
    </xf>
    <xf numFmtId="169" fontId="0" fillId="7" borderId="28" xfId="0" applyNumberFormat="1" applyFill="1" applyBorder="1" applyAlignment="1">
      <alignment horizontal="right"/>
    </xf>
    <xf numFmtId="0" fontId="0" fillId="7" borderId="27" xfId="0" applyFill="1" applyBorder="1" applyAlignment="1">
      <alignment horizontal="right"/>
    </xf>
    <xf numFmtId="0" fontId="0" fillId="7" borderId="28" xfId="0" applyFill="1" applyBorder="1" applyAlignment="1">
      <alignment horizontal="right"/>
    </xf>
    <xf numFmtId="164" fontId="1" fillId="0" borderId="10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  <protection locked="0"/>
    </xf>
    <xf numFmtId="0" fontId="18" fillId="4" borderId="12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left" vertical="center" wrapText="1"/>
    </xf>
    <xf numFmtId="0" fontId="16" fillId="3" borderId="18" xfId="0" applyFont="1" applyFill="1" applyBorder="1" applyAlignment="1" applyProtection="1">
      <alignment horizontal="left" vertical="center" wrapText="1"/>
    </xf>
    <xf numFmtId="164" fontId="28" fillId="2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Border="1" applyAlignment="1" applyProtection="1">
      <alignment horizontal="center"/>
    </xf>
    <xf numFmtId="164" fontId="23" fillId="0" borderId="10" xfId="0" applyNumberFormat="1" applyFont="1" applyBorder="1" applyProtection="1"/>
    <xf numFmtId="164" fontId="23" fillId="0" borderId="17" xfId="0" applyNumberFormat="1" applyFont="1" applyBorder="1" applyProtection="1"/>
    <xf numFmtId="164" fontId="23" fillId="0" borderId="13" xfId="0" applyNumberFormat="1" applyFont="1" applyBorder="1" applyProtection="1"/>
    <xf numFmtId="0" fontId="16" fillId="4" borderId="4" xfId="0" applyFont="1" applyFill="1" applyBorder="1" applyAlignment="1" applyProtection="1">
      <alignment horizontal="left" wrapText="1"/>
    </xf>
    <xf numFmtId="0" fontId="16" fillId="4" borderId="0" xfId="0" applyFont="1" applyFill="1" applyBorder="1" applyAlignment="1" applyProtection="1">
      <alignment horizontal="left" wrapText="1"/>
    </xf>
    <xf numFmtId="0" fontId="16" fillId="4" borderId="29" xfId="0" applyFont="1" applyFill="1" applyBorder="1" applyAlignment="1" applyProtection="1">
      <alignment horizontal="left" wrapText="1"/>
    </xf>
    <xf numFmtId="0" fontId="16" fillId="4" borderId="19" xfId="0" applyFont="1" applyFill="1" applyBorder="1" applyAlignment="1" applyProtection="1">
      <alignment horizontal="left" wrapText="1"/>
    </xf>
    <xf numFmtId="0" fontId="18" fillId="3" borderId="10" xfId="0" applyFont="1" applyFill="1" applyBorder="1" applyAlignment="1" applyProtection="1">
      <alignment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166" fontId="28" fillId="3" borderId="17" xfId="0" applyNumberFormat="1" applyFont="1" applyFill="1" applyBorder="1" applyAlignment="1" applyProtection="1">
      <alignment horizontal="right" vertical="center" indent="1" shrinkToFit="1"/>
    </xf>
    <xf numFmtId="166" fontId="28" fillId="3" borderId="13" xfId="0" applyNumberFormat="1" applyFont="1" applyFill="1" applyBorder="1" applyAlignment="1" applyProtection="1">
      <alignment horizontal="right" vertical="center" indent="1" shrinkToFit="1"/>
    </xf>
    <xf numFmtId="166" fontId="28" fillId="3" borderId="0" xfId="0" applyNumberFormat="1" applyFont="1" applyFill="1" applyBorder="1" applyAlignment="1" applyProtection="1">
      <alignment horizontal="right" vertical="center" indent="1" shrinkToFit="1"/>
    </xf>
    <xf numFmtId="166" fontId="28" fillId="3" borderId="7" xfId="0" applyNumberFormat="1" applyFont="1" applyFill="1" applyBorder="1" applyAlignment="1" applyProtection="1">
      <alignment horizontal="right" vertical="center" indent="1" shrinkToFit="1"/>
    </xf>
    <xf numFmtId="166" fontId="28" fillId="3" borderId="19" xfId="0" applyNumberFormat="1" applyFont="1" applyFill="1" applyBorder="1" applyAlignment="1" applyProtection="1">
      <alignment horizontal="right" vertical="center" indent="1" shrinkToFit="1"/>
    </xf>
    <xf numFmtId="166" fontId="28" fillId="3" borderId="20" xfId="0" applyNumberFormat="1" applyFont="1" applyFill="1" applyBorder="1" applyAlignment="1" applyProtection="1">
      <alignment horizontal="right" vertical="center" indent="1" shrinkToFit="1"/>
    </xf>
    <xf numFmtId="49" fontId="17" fillId="6" borderId="10" xfId="0" applyNumberFormat="1" applyFont="1" applyFill="1" applyBorder="1" applyAlignment="1" applyProtection="1">
      <alignment horizontal="left" vertical="top" wrapText="1"/>
      <protection locked="0"/>
    </xf>
    <xf numFmtId="49" fontId="17" fillId="6" borderId="17" xfId="0" applyNumberFormat="1" applyFont="1" applyFill="1" applyBorder="1" applyAlignment="1" applyProtection="1">
      <alignment horizontal="left" vertical="top" wrapText="1"/>
      <protection locked="0"/>
    </xf>
    <xf numFmtId="49" fontId="17" fillId="6" borderId="13" xfId="0" applyNumberFormat="1" applyFont="1" applyFill="1" applyBorder="1" applyAlignment="1" applyProtection="1">
      <alignment horizontal="left" vertical="top" wrapText="1"/>
      <protection locked="0"/>
    </xf>
    <xf numFmtId="49" fontId="17" fillId="6" borderId="8" xfId="0" applyNumberFormat="1" applyFont="1" applyFill="1" applyBorder="1" applyAlignment="1" applyProtection="1">
      <alignment horizontal="left" vertical="top" wrapText="1"/>
      <protection locked="0"/>
    </xf>
    <xf numFmtId="49" fontId="17" fillId="6" borderId="0" xfId="0" applyNumberFormat="1" applyFont="1" applyFill="1" applyBorder="1" applyAlignment="1" applyProtection="1">
      <alignment horizontal="left" vertical="top" wrapText="1"/>
      <protection locked="0"/>
    </xf>
    <xf numFmtId="49" fontId="17" fillId="6" borderId="7" xfId="0" applyNumberFormat="1" applyFont="1" applyFill="1" applyBorder="1" applyAlignment="1" applyProtection="1">
      <alignment horizontal="left" vertical="top" wrapText="1"/>
      <protection locked="0"/>
    </xf>
    <xf numFmtId="49" fontId="17" fillId="6" borderId="18" xfId="0" applyNumberFormat="1" applyFont="1" applyFill="1" applyBorder="1" applyAlignment="1" applyProtection="1">
      <alignment horizontal="left" vertical="top" wrapText="1"/>
      <protection locked="0"/>
    </xf>
    <xf numFmtId="49" fontId="17" fillId="6" borderId="19" xfId="0" applyNumberFormat="1" applyFont="1" applyFill="1" applyBorder="1" applyAlignment="1" applyProtection="1">
      <alignment horizontal="left" vertical="top" wrapText="1"/>
      <protection locked="0"/>
    </xf>
    <xf numFmtId="49" fontId="17" fillId="6" borderId="20" xfId="0" applyNumberFormat="1" applyFont="1" applyFill="1" applyBorder="1" applyAlignment="1" applyProtection="1">
      <alignment horizontal="left" vertical="top" wrapText="1"/>
      <protection locked="0"/>
    </xf>
    <xf numFmtId="0" fontId="16" fillId="3" borderId="10" xfId="0" applyFont="1" applyFill="1" applyBorder="1" applyAlignment="1" applyProtection="1">
      <alignment horizontal="left" vertical="center" wrapText="1"/>
    </xf>
    <xf numFmtId="166" fontId="32" fillId="3" borderId="17" xfId="0" applyNumberFormat="1" applyFont="1" applyFill="1" applyBorder="1" applyAlignment="1" applyProtection="1">
      <alignment horizontal="right" vertical="center" indent="1" shrinkToFit="1"/>
    </xf>
    <xf numFmtId="166" fontId="32" fillId="3" borderId="13" xfId="0" applyNumberFormat="1" applyFont="1" applyFill="1" applyBorder="1" applyAlignment="1" applyProtection="1">
      <alignment horizontal="right" vertical="center" indent="1" shrinkToFit="1"/>
    </xf>
    <xf numFmtId="166" fontId="32" fillId="3" borderId="0" xfId="0" applyNumberFormat="1" applyFont="1" applyFill="1" applyBorder="1" applyAlignment="1" applyProtection="1">
      <alignment horizontal="right" vertical="center" indent="1" shrinkToFit="1"/>
    </xf>
    <xf numFmtId="166" fontId="32" fillId="3" borderId="7" xfId="0" applyNumberFormat="1" applyFont="1" applyFill="1" applyBorder="1" applyAlignment="1" applyProtection="1">
      <alignment horizontal="right" vertical="center" indent="1" shrinkToFit="1"/>
    </xf>
    <xf numFmtId="166" fontId="32" fillId="3" borderId="19" xfId="0" applyNumberFormat="1" applyFont="1" applyFill="1" applyBorder="1" applyAlignment="1" applyProtection="1">
      <alignment horizontal="right" vertical="center" indent="1" shrinkToFit="1"/>
    </xf>
    <xf numFmtId="166" fontId="32" fillId="3" borderId="20" xfId="0" applyNumberFormat="1" applyFont="1" applyFill="1" applyBorder="1" applyAlignment="1" applyProtection="1">
      <alignment horizontal="right" vertical="center" indent="1" shrinkToFit="1"/>
    </xf>
    <xf numFmtId="0" fontId="16" fillId="3" borderId="15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5" fillId="8" borderId="21" xfId="0" applyFont="1" applyFill="1" applyBorder="1" applyAlignment="1" applyProtection="1">
      <alignment horizontal="left" shrinkToFit="1"/>
      <protection locked="0"/>
    </xf>
    <xf numFmtId="0" fontId="33" fillId="8" borderId="21" xfId="0" applyFont="1" applyFill="1" applyBorder="1" applyAlignment="1" applyProtection="1">
      <alignment horizontal="left" shrinkToFit="1"/>
      <protection locked="0"/>
    </xf>
    <xf numFmtId="164" fontId="17" fillId="8" borderId="14" xfId="0" applyNumberFormat="1" applyFont="1" applyFill="1" applyBorder="1" applyAlignment="1" applyProtection="1">
      <alignment horizontal="left" vertical="center" shrinkToFit="1"/>
      <protection locked="0"/>
    </xf>
    <xf numFmtId="164" fontId="17" fillId="8" borderId="22" xfId="0" applyNumberFormat="1" applyFont="1" applyFill="1" applyBorder="1" applyAlignment="1" applyProtection="1">
      <alignment horizontal="left" vertical="center" shrinkToFit="1"/>
      <protection locked="0"/>
    </xf>
    <xf numFmtId="164" fontId="17" fillId="8" borderId="24" xfId="0" applyNumberFormat="1" applyFont="1" applyFill="1" applyBorder="1" applyAlignment="1" applyProtection="1">
      <alignment horizontal="left" vertical="center" shrinkToFit="1"/>
      <protection locked="0"/>
    </xf>
    <xf numFmtId="0" fontId="15" fillId="8" borderId="14" xfId="0" applyFont="1" applyFill="1" applyBorder="1" applyAlignment="1" applyProtection="1">
      <alignment horizontal="left" shrinkToFit="1"/>
      <protection locked="0"/>
    </xf>
    <xf numFmtId="0" fontId="15" fillId="8" borderId="22" xfId="0" applyFont="1" applyFill="1" applyBorder="1" applyAlignment="1" applyProtection="1">
      <alignment horizontal="left" shrinkToFit="1"/>
      <protection locked="0"/>
    </xf>
    <xf numFmtId="0" fontId="15" fillId="8" borderId="24" xfId="0" applyFont="1" applyFill="1" applyBorder="1" applyAlignment="1" applyProtection="1">
      <alignment horizontal="left" shrinkToFit="1"/>
      <protection locked="0"/>
    </xf>
    <xf numFmtId="169" fontId="15" fillId="9" borderId="2" xfId="0" applyNumberFormat="1" applyFont="1" applyFill="1" applyBorder="1" applyAlignment="1" applyProtection="1">
      <alignment horizontal="center"/>
      <protection locked="0"/>
    </xf>
    <xf numFmtId="164" fontId="15" fillId="9" borderId="2" xfId="0" applyNumberFormat="1" applyFont="1" applyFill="1" applyBorder="1" applyAlignment="1" applyProtection="1">
      <alignment horizontal="center"/>
      <protection locked="0"/>
    </xf>
    <xf numFmtId="167" fontId="15" fillId="9" borderId="2" xfId="0" applyNumberFormat="1" applyFont="1" applyFill="1" applyBorder="1" applyAlignment="1" applyProtection="1">
      <alignment horizontal="center"/>
      <protection locked="0"/>
    </xf>
    <xf numFmtId="164" fontId="15" fillId="9" borderId="6" xfId="0" applyNumberFormat="1" applyFont="1" applyFill="1" applyBorder="1" applyAlignment="1" applyProtection="1">
      <alignment horizontal="center"/>
      <protection locked="0"/>
    </xf>
    <xf numFmtId="3" fontId="15" fillId="9" borderId="2" xfId="0" applyNumberFormat="1" applyFont="1" applyFill="1" applyBorder="1" applyAlignment="1" applyProtection="1">
      <alignment horizontal="center"/>
      <protection locked="0"/>
    </xf>
    <xf numFmtId="170" fontId="15" fillId="9" borderId="2" xfId="1" applyNumberFormat="1" applyFont="1" applyFill="1" applyBorder="1" applyProtection="1">
      <protection locked="0"/>
    </xf>
    <xf numFmtId="4" fontId="15" fillId="9" borderId="2" xfId="0" applyNumberFormat="1" applyFont="1" applyFill="1" applyBorder="1" applyProtection="1">
      <protection locked="0"/>
    </xf>
    <xf numFmtId="4" fontId="15" fillId="9" borderId="4" xfId="0" applyNumberFormat="1" applyFont="1" applyFill="1" applyBorder="1" applyProtection="1">
      <protection locked="0"/>
    </xf>
    <xf numFmtId="4" fontId="15" fillId="8" borderId="2" xfId="0" applyNumberFormat="1" applyFont="1" applyFill="1" applyBorder="1" applyProtection="1">
      <protection locked="0"/>
    </xf>
    <xf numFmtId="167" fontId="15" fillId="9" borderId="5" xfId="0" applyNumberFormat="1" applyFont="1" applyFill="1" applyBorder="1" applyAlignment="1" applyProtection="1">
      <alignment horizontal="center"/>
      <protection locked="0"/>
    </xf>
    <xf numFmtId="166" fontId="32" fillId="9" borderId="10" xfId="0" applyNumberFormat="1" applyFont="1" applyFill="1" applyBorder="1" applyAlignment="1" applyProtection="1">
      <alignment horizontal="right" vertical="center" indent="1"/>
      <protection locked="0"/>
    </xf>
    <xf numFmtId="166" fontId="32" fillId="9" borderId="13" xfId="0" applyNumberFormat="1" applyFont="1" applyFill="1" applyBorder="1" applyAlignment="1" applyProtection="1">
      <alignment horizontal="right" vertical="center" indent="1"/>
      <protection locked="0"/>
    </xf>
    <xf numFmtId="166" fontId="32" fillId="9" borderId="18" xfId="0" applyNumberFormat="1" applyFont="1" applyFill="1" applyBorder="1" applyAlignment="1" applyProtection="1">
      <alignment horizontal="right" vertical="center" indent="1"/>
      <protection locked="0"/>
    </xf>
    <xf numFmtId="166" fontId="32" fillId="9" borderId="20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Comma" xfId="1" builtinId="3"/>
    <cellStyle name="Normal" xfId="0" builtinId="0"/>
  </cellStyles>
  <dxfs count="4">
    <dxf>
      <fill>
        <patternFill>
          <bgColor rgb="FFFF0000"/>
        </patternFill>
      </fill>
    </dxf>
    <dxf>
      <font>
        <strike val="0"/>
        <color theme="0" tint="-0.14996795556505021"/>
      </font>
    </dxf>
    <dxf>
      <font>
        <b val="0"/>
        <i val="0"/>
        <strike val="0"/>
        <color theme="0" tint="-0.14996795556505021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FDE-FC06-4427-802E-64C889B18A07}">
  <sheetPr>
    <pageSetUpPr fitToPage="1"/>
  </sheetPr>
  <dimension ref="A1:S91"/>
  <sheetViews>
    <sheetView showGridLines="0" tabSelected="1" zoomScaleNormal="100" workbookViewId="0">
      <pane xSplit="1" ySplit="9" topLeftCell="B10" activePane="bottomRight" state="frozen"/>
      <selection activeCell="B20" sqref="B20:Q20"/>
      <selection pane="topRight" activeCell="B20" sqref="B20:Q20"/>
      <selection pane="bottomLeft" activeCell="B20" sqref="B20:Q20"/>
      <selection pane="bottomRight" activeCell="B10" sqref="B10"/>
    </sheetView>
  </sheetViews>
  <sheetFormatPr defaultColWidth="12.42578125" defaultRowHeight="15"/>
  <cols>
    <col min="1" max="1" width="1.140625" style="42" customWidth="1"/>
    <col min="2" max="2" width="13.85546875" style="42" customWidth="1"/>
    <col min="3" max="3" width="5.5703125" style="42" customWidth="1"/>
    <col min="4" max="4" width="12.5703125" style="42" customWidth="1"/>
    <col min="5" max="5" width="38.42578125" style="42" customWidth="1"/>
    <col min="6" max="6" width="4.7109375" style="42" customWidth="1"/>
    <col min="7" max="15" width="13.28515625" style="42" customWidth="1"/>
    <col min="16" max="16" width="12.42578125" style="42"/>
    <col min="17" max="17" width="1.140625" style="42" customWidth="1"/>
    <col min="18" max="16384" width="12.42578125" style="42"/>
  </cols>
  <sheetData>
    <row r="1" spans="1:17" s="73" customFormat="1" ht="22.5" customHeight="1">
      <c r="A1" s="70"/>
      <c r="B1" s="122" t="str">
        <f>"State of South Carolina Comptroller General's Office - "&amp;YEAR('Travel Support Form'!$E$78)&amp;" Travel Support Document"</f>
        <v>State of South Carolina Comptroller General's Office - 2024 Travel Support Document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71"/>
      <c r="Q1" s="72"/>
    </row>
    <row r="2" spans="1:17" ht="15.75" customHeight="1">
      <c r="B2" s="40" t="s">
        <v>53</v>
      </c>
      <c r="C2" s="7"/>
      <c r="D2" s="7"/>
      <c r="E2" s="169"/>
      <c r="F2" s="43"/>
      <c r="H2" s="43"/>
      <c r="I2" s="29" t="s">
        <v>62</v>
      </c>
      <c r="J2" s="171"/>
      <c r="K2" s="172"/>
      <c r="L2" s="173"/>
      <c r="M2" s="74" t="s">
        <v>55</v>
      </c>
      <c r="O2" s="45"/>
      <c r="P2" s="45"/>
    </row>
    <row r="3" spans="1:17" ht="15" customHeight="1">
      <c r="B3" s="40" t="s">
        <v>66</v>
      </c>
      <c r="C3" s="7"/>
      <c r="D3" s="7"/>
      <c r="E3" s="170"/>
      <c r="F3" s="44"/>
      <c r="G3" s="28"/>
      <c r="H3" s="43"/>
      <c r="I3" s="30" t="s">
        <v>60</v>
      </c>
      <c r="J3" s="174"/>
      <c r="K3" s="175"/>
      <c r="L3" s="175"/>
      <c r="M3" s="175"/>
      <c r="N3" s="175"/>
      <c r="O3" s="175"/>
      <c r="P3" s="176"/>
    </row>
    <row r="4" spans="1:17" ht="15.75" customHeight="1">
      <c r="B4" s="40" t="str">
        <f>IF(E2="No","VENDOR NUMBER:","EMPLOYEE NUMBER (ZEMP):")</f>
        <v>EMPLOYEE NUMBER (ZEMP):</v>
      </c>
      <c r="C4" s="8"/>
      <c r="D4" s="8"/>
      <c r="E4" s="170"/>
      <c r="F4" s="44"/>
      <c r="G4" s="28"/>
      <c r="H4" s="43"/>
      <c r="I4" s="27" t="s">
        <v>61</v>
      </c>
      <c r="J4" s="174"/>
      <c r="K4" s="175"/>
      <c r="L4" s="175"/>
      <c r="M4" s="175"/>
      <c r="N4" s="175"/>
      <c r="O4" s="175"/>
      <c r="P4" s="176"/>
    </row>
    <row r="5" spans="1:17" ht="21.75" customHeight="1">
      <c r="B5" s="123" t="s">
        <v>26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7" ht="9.9499999999999993" customHeight="1">
      <c r="B6" s="46"/>
      <c r="C6" s="47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  <c r="Q6" s="41"/>
    </row>
    <row r="7" spans="1:17" ht="12" customHeight="1">
      <c r="B7" s="50"/>
      <c r="C7" s="50"/>
      <c r="D7" s="50"/>
      <c r="E7" s="50"/>
      <c r="F7" s="51"/>
      <c r="G7" s="50"/>
      <c r="H7" s="50"/>
      <c r="I7" s="50"/>
      <c r="J7" s="52"/>
      <c r="K7" s="53"/>
      <c r="L7" s="50"/>
      <c r="M7" s="50" t="s">
        <v>41</v>
      </c>
      <c r="N7" s="50"/>
      <c r="O7" s="50"/>
      <c r="P7" s="54"/>
      <c r="Q7" s="55"/>
    </row>
    <row r="8" spans="1:17" ht="12" customHeight="1">
      <c r="B8" s="50" t="s">
        <v>0</v>
      </c>
      <c r="C8" s="50" t="s">
        <v>64</v>
      </c>
      <c r="D8" s="50"/>
      <c r="E8" s="50"/>
      <c r="F8" s="56" t="s">
        <v>1</v>
      </c>
      <c r="G8" s="50" t="s">
        <v>36</v>
      </c>
      <c r="H8" s="50" t="s">
        <v>2</v>
      </c>
      <c r="I8" s="50"/>
      <c r="J8" s="52"/>
      <c r="K8" s="53" t="s">
        <v>38</v>
      </c>
      <c r="L8" s="50" t="s">
        <v>40</v>
      </c>
      <c r="M8" s="50" t="s">
        <v>42</v>
      </c>
      <c r="N8" s="56" t="s">
        <v>44</v>
      </c>
      <c r="O8" s="50" t="s">
        <v>46</v>
      </c>
      <c r="P8" s="57"/>
      <c r="Q8" s="55"/>
    </row>
    <row r="9" spans="1:17" ht="12.75" customHeight="1">
      <c r="B9" s="50" t="s">
        <v>63</v>
      </c>
      <c r="C9" s="50" t="s">
        <v>65</v>
      </c>
      <c r="D9" s="50" t="s">
        <v>3</v>
      </c>
      <c r="E9" s="50" t="s">
        <v>59</v>
      </c>
      <c r="F9" s="50" t="s">
        <v>4</v>
      </c>
      <c r="G9" s="50" t="s">
        <v>5</v>
      </c>
      <c r="H9" s="50" t="s">
        <v>7</v>
      </c>
      <c r="I9" s="50" t="s">
        <v>37</v>
      </c>
      <c r="J9" s="58" t="s">
        <v>6</v>
      </c>
      <c r="K9" s="53" t="s">
        <v>39</v>
      </c>
      <c r="L9" s="59" t="s">
        <v>39</v>
      </c>
      <c r="M9" s="59" t="s">
        <v>43</v>
      </c>
      <c r="N9" s="56" t="s">
        <v>45</v>
      </c>
      <c r="O9" s="50" t="s">
        <v>8</v>
      </c>
      <c r="P9" s="60"/>
      <c r="Q9" s="55"/>
    </row>
    <row r="10" spans="1:17" ht="16.5" customHeight="1">
      <c r="B10" s="177"/>
      <c r="C10" s="178"/>
      <c r="D10" s="179"/>
      <c r="E10" s="180"/>
      <c r="F10" s="181"/>
      <c r="G10" s="182"/>
      <c r="H10" s="183"/>
      <c r="I10" s="183"/>
      <c r="J10" s="184"/>
      <c r="K10" s="183"/>
      <c r="L10" s="183"/>
      <c r="M10" s="183"/>
      <c r="N10" s="185"/>
      <c r="O10" s="185"/>
      <c r="P10" s="61"/>
      <c r="Q10" s="55"/>
    </row>
    <row r="11" spans="1:17" ht="16.5" customHeight="1">
      <c r="B11" s="177"/>
      <c r="C11" s="178"/>
      <c r="D11" s="179"/>
      <c r="E11" s="180"/>
      <c r="F11" s="181"/>
      <c r="G11" s="182"/>
      <c r="H11" s="183"/>
      <c r="I11" s="183"/>
      <c r="J11" s="183"/>
      <c r="K11" s="183"/>
      <c r="L11" s="183"/>
      <c r="M11" s="183"/>
      <c r="N11" s="185"/>
      <c r="O11" s="185"/>
      <c r="P11" s="61"/>
      <c r="Q11" s="55"/>
    </row>
    <row r="12" spans="1:17" ht="16.5" customHeight="1">
      <c r="B12" s="177"/>
      <c r="C12" s="178"/>
      <c r="D12" s="179"/>
      <c r="E12" s="180"/>
      <c r="F12" s="181"/>
      <c r="G12" s="182"/>
      <c r="H12" s="183"/>
      <c r="I12" s="183"/>
      <c r="J12" s="183"/>
      <c r="K12" s="183"/>
      <c r="L12" s="183"/>
      <c r="M12" s="183"/>
      <c r="N12" s="185"/>
      <c r="O12" s="185"/>
      <c r="P12" s="61"/>
      <c r="Q12" s="55"/>
    </row>
    <row r="13" spans="1:17" ht="16.5" customHeight="1">
      <c r="B13" s="177"/>
      <c r="C13" s="178"/>
      <c r="D13" s="179"/>
      <c r="E13" s="180"/>
      <c r="F13" s="181"/>
      <c r="G13" s="182"/>
      <c r="H13" s="183"/>
      <c r="I13" s="183"/>
      <c r="J13" s="183"/>
      <c r="K13" s="183"/>
      <c r="L13" s="183"/>
      <c r="M13" s="183"/>
      <c r="N13" s="185"/>
      <c r="O13" s="185"/>
      <c r="P13" s="61"/>
      <c r="Q13" s="55"/>
    </row>
    <row r="14" spans="1:17" ht="16.5" customHeight="1">
      <c r="B14" s="177"/>
      <c r="C14" s="178"/>
      <c r="D14" s="179"/>
      <c r="E14" s="180"/>
      <c r="F14" s="181"/>
      <c r="G14" s="182"/>
      <c r="H14" s="183"/>
      <c r="I14" s="183"/>
      <c r="J14" s="183"/>
      <c r="K14" s="183"/>
      <c r="L14" s="183"/>
      <c r="M14" s="183"/>
      <c r="N14" s="185"/>
      <c r="O14" s="185"/>
      <c r="P14" s="61"/>
      <c r="Q14" s="55"/>
    </row>
    <row r="15" spans="1:17" ht="16.5" customHeight="1">
      <c r="B15" s="177"/>
      <c r="C15" s="178"/>
      <c r="D15" s="179"/>
      <c r="E15" s="180"/>
      <c r="F15" s="181"/>
      <c r="G15" s="182"/>
      <c r="H15" s="183"/>
      <c r="I15" s="183"/>
      <c r="J15" s="183"/>
      <c r="K15" s="183"/>
      <c r="L15" s="183"/>
      <c r="M15" s="183"/>
      <c r="N15" s="185"/>
      <c r="O15" s="185"/>
      <c r="P15" s="61"/>
      <c r="Q15" s="55"/>
    </row>
    <row r="16" spans="1:17" ht="16.5" customHeight="1">
      <c r="B16" s="177"/>
      <c r="C16" s="178"/>
      <c r="D16" s="179"/>
      <c r="E16" s="180"/>
      <c r="F16" s="181"/>
      <c r="G16" s="182"/>
      <c r="H16" s="183"/>
      <c r="I16" s="183"/>
      <c r="J16" s="183"/>
      <c r="K16" s="183"/>
      <c r="L16" s="183"/>
      <c r="M16" s="183"/>
      <c r="N16" s="185"/>
      <c r="O16" s="185"/>
      <c r="P16" s="61"/>
      <c r="Q16" s="55"/>
    </row>
    <row r="17" spans="2:17" ht="16.5" customHeight="1">
      <c r="B17" s="177"/>
      <c r="C17" s="178"/>
      <c r="D17" s="179"/>
      <c r="E17" s="180"/>
      <c r="F17" s="181"/>
      <c r="G17" s="182"/>
      <c r="H17" s="183"/>
      <c r="I17" s="183"/>
      <c r="J17" s="183"/>
      <c r="K17" s="183"/>
      <c r="L17" s="183"/>
      <c r="M17" s="183"/>
      <c r="N17" s="185"/>
      <c r="O17" s="185"/>
      <c r="P17" s="61"/>
      <c r="Q17" s="55"/>
    </row>
    <row r="18" spans="2:17" ht="16.5" customHeight="1">
      <c r="B18" s="177"/>
      <c r="C18" s="178"/>
      <c r="D18" s="179"/>
      <c r="E18" s="180"/>
      <c r="F18" s="181"/>
      <c r="G18" s="182"/>
      <c r="H18" s="183"/>
      <c r="I18" s="183"/>
      <c r="J18" s="183"/>
      <c r="K18" s="183"/>
      <c r="L18" s="183"/>
      <c r="M18" s="183"/>
      <c r="N18" s="185"/>
      <c r="O18" s="185"/>
      <c r="P18" s="61"/>
      <c r="Q18" s="55"/>
    </row>
    <row r="19" spans="2:17" ht="16.5" customHeight="1">
      <c r="B19" s="177"/>
      <c r="C19" s="178"/>
      <c r="D19" s="179"/>
      <c r="E19" s="180"/>
      <c r="F19" s="181"/>
      <c r="G19" s="182"/>
      <c r="H19" s="183"/>
      <c r="I19" s="183"/>
      <c r="J19" s="183"/>
      <c r="K19" s="183"/>
      <c r="L19" s="183"/>
      <c r="M19" s="183"/>
      <c r="N19" s="185"/>
      <c r="O19" s="185"/>
      <c r="P19" s="61"/>
      <c r="Q19" s="55"/>
    </row>
    <row r="20" spans="2:17" ht="16.5" customHeight="1">
      <c r="B20" s="177"/>
      <c r="C20" s="178"/>
      <c r="D20" s="179"/>
      <c r="E20" s="180"/>
      <c r="F20" s="181"/>
      <c r="G20" s="182"/>
      <c r="H20" s="183"/>
      <c r="I20" s="183"/>
      <c r="J20" s="183"/>
      <c r="K20" s="183"/>
      <c r="L20" s="183"/>
      <c r="M20" s="183"/>
      <c r="N20" s="185"/>
      <c r="O20" s="185"/>
      <c r="P20" s="61"/>
      <c r="Q20" s="55"/>
    </row>
    <row r="21" spans="2:17" ht="16.5" customHeight="1">
      <c r="B21" s="177"/>
      <c r="C21" s="178"/>
      <c r="D21" s="179"/>
      <c r="E21" s="180"/>
      <c r="F21" s="181"/>
      <c r="G21" s="182"/>
      <c r="H21" s="183"/>
      <c r="I21" s="183"/>
      <c r="J21" s="183"/>
      <c r="K21" s="183"/>
      <c r="L21" s="183"/>
      <c r="M21" s="183"/>
      <c r="N21" s="185"/>
      <c r="O21" s="185"/>
      <c r="P21" s="61"/>
      <c r="Q21" s="55"/>
    </row>
    <row r="22" spans="2:17" ht="16.5" customHeight="1">
      <c r="B22" s="177"/>
      <c r="C22" s="178"/>
      <c r="D22" s="179"/>
      <c r="E22" s="180"/>
      <c r="F22" s="181"/>
      <c r="G22" s="182"/>
      <c r="H22" s="183"/>
      <c r="I22" s="183"/>
      <c r="J22" s="183"/>
      <c r="K22" s="183"/>
      <c r="L22" s="183"/>
      <c r="M22" s="183"/>
      <c r="N22" s="185"/>
      <c r="O22" s="185"/>
      <c r="P22" s="61"/>
      <c r="Q22" s="55"/>
    </row>
    <row r="23" spans="2:17" ht="16.5" customHeight="1">
      <c r="B23" s="177"/>
      <c r="C23" s="178"/>
      <c r="D23" s="179"/>
      <c r="E23" s="180"/>
      <c r="F23" s="181"/>
      <c r="G23" s="182"/>
      <c r="H23" s="183"/>
      <c r="I23" s="183"/>
      <c r="J23" s="183"/>
      <c r="K23" s="183"/>
      <c r="L23" s="183"/>
      <c r="M23" s="183"/>
      <c r="N23" s="185"/>
      <c r="O23" s="185"/>
      <c r="P23" s="61"/>
      <c r="Q23" s="55"/>
    </row>
    <row r="24" spans="2:17" ht="16.5" customHeight="1">
      <c r="B24" s="177"/>
      <c r="C24" s="178"/>
      <c r="D24" s="179"/>
      <c r="E24" s="180"/>
      <c r="F24" s="181"/>
      <c r="G24" s="182"/>
      <c r="H24" s="183"/>
      <c r="I24" s="183"/>
      <c r="J24" s="183"/>
      <c r="K24" s="183"/>
      <c r="L24" s="183"/>
      <c r="M24" s="183"/>
      <c r="N24" s="185"/>
      <c r="O24" s="185"/>
      <c r="P24" s="61"/>
      <c r="Q24" s="55"/>
    </row>
    <row r="25" spans="2:17" ht="16.5" customHeight="1">
      <c r="B25" s="177"/>
      <c r="C25" s="178"/>
      <c r="D25" s="179"/>
      <c r="E25" s="180"/>
      <c r="F25" s="181"/>
      <c r="G25" s="182"/>
      <c r="H25" s="183"/>
      <c r="I25" s="183"/>
      <c r="J25" s="183"/>
      <c r="K25" s="183"/>
      <c r="L25" s="183"/>
      <c r="M25" s="183"/>
      <c r="N25" s="185"/>
      <c r="O25" s="185"/>
      <c r="P25" s="61"/>
      <c r="Q25" s="55"/>
    </row>
    <row r="26" spans="2:17" ht="16.5" customHeight="1">
      <c r="B26" s="177"/>
      <c r="C26" s="178"/>
      <c r="D26" s="179"/>
      <c r="E26" s="180"/>
      <c r="F26" s="181"/>
      <c r="G26" s="182"/>
      <c r="H26" s="183"/>
      <c r="I26" s="183"/>
      <c r="J26" s="183"/>
      <c r="K26" s="183"/>
      <c r="L26" s="183"/>
      <c r="M26" s="183"/>
      <c r="N26" s="185"/>
      <c r="O26" s="185"/>
      <c r="P26" s="61"/>
      <c r="Q26" s="55"/>
    </row>
    <row r="27" spans="2:17" ht="16.5" customHeight="1">
      <c r="B27" s="177"/>
      <c r="C27" s="178"/>
      <c r="D27" s="179"/>
      <c r="E27" s="180"/>
      <c r="F27" s="181"/>
      <c r="G27" s="182"/>
      <c r="H27" s="183"/>
      <c r="I27" s="183"/>
      <c r="J27" s="183"/>
      <c r="K27" s="183"/>
      <c r="L27" s="183"/>
      <c r="M27" s="183"/>
      <c r="N27" s="185"/>
      <c r="O27" s="185"/>
      <c r="P27" s="61"/>
      <c r="Q27" s="55"/>
    </row>
    <row r="28" spans="2:17" ht="16.5" customHeight="1">
      <c r="B28" s="177"/>
      <c r="C28" s="178"/>
      <c r="D28" s="179"/>
      <c r="E28" s="180"/>
      <c r="F28" s="181"/>
      <c r="G28" s="182"/>
      <c r="H28" s="183"/>
      <c r="I28" s="183"/>
      <c r="J28" s="183"/>
      <c r="K28" s="183"/>
      <c r="L28" s="183"/>
      <c r="M28" s="183"/>
      <c r="N28" s="185"/>
      <c r="O28" s="185"/>
      <c r="P28" s="61"/>
      <c r="Q28" s="55"/>
    </row>
    <row r="29" spans="2:17" ht="16.5" customHeight="1">
      <c r="B29" s="177"/>
      <c r="C29" s="178"/>
      <c r="D29" s="179"/>
      <c r="E29" s="180"/>
      <c r="F29" s="181"/>
      <c r="G29" s="182"/>
      <c r="H29" s="183"/>
      <c r="I29" s="183"/>
      <c r="J29" s="183"/>
      <c r="K29" s="183"/>
      <c r="L29" s="183"/>
      <c r="M29" s="183"/>
      <c r="N29" s="185"/>
      <c r="O29" s="185"/>
      <c r="P29" s="61"/>
      <c r="Q29" s="55"/>
    </row>
    <row r="30" spans="2:17" ht="16.5" customHeight="1">
      <c r="B30" s="177"/>
      <c r="C30" s="178"/>
      <c r="D30" s="179"/>
      <c r="E30" s="180"/>
      <c r="F30" s="181"/>
      <c r="G30" s="182"/>
      <c r="H30" s="183"/>
      <c r="I30" s="183"/>
      <c r="J30" s="183"/>
      <c r="K30" s="183"/>
      <c r="L30" s="183"/>
      <c r="M30" s="183"/>
      <c r="N30" s="185"/>
      <c r="O30" s="185"/>
      <c r="P30" s="61"/>
      <c r="Q30" s="55"/>
    </row>
    <row r="31" spans="2:17" ht="16.5" customHeight="1">
      <c r="B31" s="177"/>
      <c r="C31" s="178"/>
      <c r="D31" s="179"/>
      <c r="E31" s="180"/>
      <c r="F31" s="181"/>
      <c r="G31" s="182"/>
      <c r="H31" s="183"/>
      <c r="I31" s="183"/>
      <c r="J31" s="183"/>
      <c r="K31" s="183"/>
      <c r="L31" s="183"/>
      <c r="M31" s="183"/>
      <c r="N31" s="185"/>
      <c r="O31" s="185"/>
      <c r="P31" s="61"/>
      <c r="Q31" s="55"/>
    </row>
    <row r="32" spans="2:17" ht="16.5" customHeight="1">
      <c r="B32" s="177"/>
      <c r="C32" s="178"/>
      <c r="D32" s="179"/>
      <c r="E32" s="180"/>
      <c r="F32" s="181"/>
      <c r="G32" s="182"/>
      <c r="H32" s="183"/>
      <c r="I32" s="183"/>
      <c r="J32" s="183"/>
      <c r="K32" s="183"/>
      <c r="L32" s="183"/>
      <c r="M32" s="183"/>
      <c r="N32" s="185"/>
      <c r="O32" s="185"/>
      <c r="P32" s="62"/>
      <c r="Q32" s="55"/>
    </row>
    <row r="33" spans="2:19" ht="16.5" customHeight="1">
      <c r="B33" s="177"/>
      <c r="C33" s="178"/>
      <c r="D33" s="186"/>
      <c r="E33" s="180"/>
      <c r="F33" s="181"/>
      <c r="G33" s="182"/>
      <c r="H33" s="183"/>
      <c r="I33" s="183"/>
      <c r="J33" s="183"/>
      <c r="K33" s="183"/>
      <c r="L33" s="183"/>
      <c r="M33" s="183"/>
      <c r="N33" s="185"/>
      <c r="O33" s="185"/>
      <c r="P33" s="22"/>
      <c r="Q33" s="55"/>
    </row>
    <row r="34" spans="2:19" ht="14.1" customHeight="1">
      <c r="B34" s="124" t="s">
        <v>103</v>
      </c>
      <c r="C34" s="125"/>
      <c r="D34" s="126"/>
      <c r="E34" s="16" t="s">
        <v>10</v>
      </c>
      <c r="F34" s="87" t="s">
        <v>67</v>
      </c>
      <c r="G34" s="17">
        <f>SUMIF(IN_OUT,"I*",MILES)</f>
        <v>0</v>
      </c>
      <c r="H34" s="18"/>
      <c r="I34" s="18"/>
      <c r="J34" s="18"/>
      <c r="K34" s="18"/>
      <c r="L34" s="18"/>
      <c r="M34" s="18"/>
      <c r="N34" s="19"/>
      <c r="O34" s="19"/>
      <c r="P34" s="18" t="s">
        <v>11</v>
      </c>
      <c r="Q34" s="55"/>
    </row>
    <row r="35" spans="2:19" ht="14.1" customHeight="1">
      <c r="B35" s="9" t="s">
        <v>9</v>
      </c>
      <c r="C35" s="10"/>
      <c r="D35" s="11">
        <v>0.67</v>
      </c>
      <c r="E35" s="20" t="s">
        <v>12</v>
      </c>
      <c r="F35" s="88" t="s">
        <v>68</v>
      </c>
      <c r="G35" s="21">
        <f>SUMIF(IN_OUT,"O*",MILES)</f>
        <v>0</v>
      </c>
      <c r="H35" s="21"/>
      <c r="I35" s="21"/>
      <c r="J35" s="21"/>
      <c r="K35" s="21"/>
      <c r="L35" s="21"/>
      <c r="M35" s="21"/>
      <c r="N35" s="22"/>
      <c r="O35" s="22"/>
      <c r="P35" s="21"/>
      <c r="Q35" s="55"/>
    </row>
    <row r="36" spans="2:19" ht="13.5" customHeight="1">
      <c r="B36" s="12" t="s">
        <v>58</v>
      </c>
      <c r="C36" s="10"/>
      <c r="D36" s="11">
        <f>MILE_RATE_STD-0.04</f>
        <v>0.63</v>
      </c>
      <c r="E36" s="20" t="s">
        <v>33</v>
      </c>
      <c r="F36" s="88" t="s">
        <v>67</v>
      </c>
      <c r="G36" s="78">
        <f>ROUND(MILES_IN*MILE_RATE_EFF,2)</f>
        <v>0</v>
      </c>
      <c r="H36" s="78">
        <f>SUMIF(IN_OUT,"I*",DIEM)</f>
        <v>0</v>
      </c>
      <c r="I36" s="78">
        <f>SUMIF(IN_OUT,"I*",MEALS)</f>
        <v>0</v>
      </c>
      <c r="J36" s="78">
        <f>SUMIF(IN_OUT,"I*",LODGING)</f>
        <v>0</v>
      </c>
      <c r="K36" s="78">
        <f>SUMIF(IN_OUT,"I*",AIR)</f>
        <v>0</v>
      </c>
      <c r="L36" s="78">
        <f>SUMIF(IN_OUT,"I*",OTHER)</f>
        <v>0</v>
      </c>
      <c r="M36" s="78">
        <f>SUMIF(IN_OUT,"I*",MISC)</f>
        <v>0</v>
      </c>
      <c r="N36" s="78">
        <f>SUMIF(IN_OUT,"I*",SUBSIST)</f>
        <v>0</v>
      </c>
      <c r="O36" s="78">
        <f>SUMIF(IN_OUT,"I*",REGIST)</f>
        <v>0</v>
      </c>
      <c r="P36" s="78">
        <f>SUM(DOLLARS_IN)</f>
        <v>0</v>
      </c>
      <c r="Q36" s="55"/>
    </row>
    <row r="37" spans="2:19" ht="15" customHeight="1">
      <c r="B37" s="13" t="s">
        <v>57</v>
      </c>
      <c r="C37" s="14"/>
      <c r="D37" s="15">
        <f>IF(CAR_AVAIL="YES - Impractical Or Not Adequate",MILE_RATE_STD,IF(CAR_AVAIL="NO - STATE CAR NOT AVAILABLE",MILE_RATE_STD,IF(CAR_AVAIL="NO - Non-State Employee",MILE_RATE_STD,MILE_RATE_REDUC)))</f>
        <v>0.63</v>
      </c>
      <c r="E37" s="23" t="s">
        <v>34</v>
      </c>
      <c r="F37" s="88" t="s">
        <v>68</v>
      </c>
      <c r="G37" s="79">
        <f>ROUND(MILES_OUT*MILE_RATE_EFF,2)</f>
        <v>0</v>
      </c>
      <c r="H37" s="79">
        <f>SUMIF(IN_OUT,"O*",DIEM)</f>
        <v>0</v>
      </c>
      <c r="I37" s="79">
        <f>SUMIF(IN_OUT,"O*",MEALS)</f>
        <v>0</v>
      </c>
      <c r="J37" s="79">
        <f>SUMIF(IN_OUT,"O*",LODGING)</f>
        <v>0</v>
      </c>
      <c r="K37" s="79">
        <f>SUMIF(IN_OUT,"O*",AIR)</f>
        <v>0</v>
      </c>
      <c r="L37" s="79">
        <f>SUMIF(IN_OUT,"O*",OTHER)</f>
        <v>0</v>
      </c>
      <c r="M37" s="79">
        <f>SUMIF(IN_OUT,"O*",MISC)</f>
        <v>0</v>
      </c>
      <c r="N37" s="79">
        <f>SUMIF(IN_OUT,"O*",SUBSIST)</f>
        <v>0</v>
      </c>
      <c r="O37" s="79">
        <f>SUMIF(IN_OUT,"O*",REGIST)</f>
        <v>0</v>
      </c>
      <c r="P37" s="79">
        <f>SUM(DOLLARS_OUT)</f>
        <v>0</v>
      </c>
      <c r="Q37" s="55"/>
    </row>
    <row r="38" spans="2:19" ht="14.1" customHeight="1">
      <c r="B38" s="21"/>
      <c r="C38" s="24"/>
      <c r="D38" s="25"/>
      <c r="E38" s="63" t="s">
        <v>85</v>
      </c>
      <c r="F38" s="89" t="s">
        <v>67</v>
      </c>
      <c r="G38" s="75">
        <f>IF($E$2="No",5021430000,5050040000)</f>
        <v>5050040000</v>
      </c>
      <c r="H38" s="75">
        <f>IF($E$2="No",5021430000,5010720000)</f>
        <v>5010720000</v>
      </c>
      <c r="I38" s="76">
        <f>IF($E$2="No",5021430000,5050010000)</f>
        <v>5050010000</v>
      </c>
      <c r="J38" s="76">
        <f>IF($E$2="No",5021430000,5050020000)</f>
        <v>5050020000</v>
      </c>
      <c r="K38" s="76">
        <f>IF($E$2="No",5021430000,5050030000)</f>
        <v>5050030000</v>
      </c>
      <c r="L38" s="76">
        <f>IF($E$2="No",5021430000,5050050000)</f>
        <v>5050050000</v>
      </c>
      <c r="M38" s="76">
        <f>IF($E$2="No",5021430000,5050060000)</f>
        <v>5050060000</v>
      </c>
      <c r="N38" s="76">
        <f>IF($E$2="No",5021430000,5050080000)</f>
        <v>5050080000</v>
      </c>
      <c r="O38" s="76">
        <f>IF($E$2="No",5021430000,5050070000)</f>
        <v>5050070000</v>
      </c>
      <c r="P38" s="26"/>
      <c r="Q38" s="55"/>
    </row>
    <row r="39" spans="2:19" ht="14.1" customHeight="1">
      <c r="B39" s="127" t="s">
        <v>74</v>
      </c>
      <c r="C39" s="128"/>
      <c r="D39" s="128"/>
      <c r="E39" s="63" t="s">
        <v>84</v>
      </c>
      <c r="F39" s="89" t="s">
        <v>68</v>
      </c>
      <c r="G39" s="75">
        <f>IF($E$2="No",5021430000,5050540000)</f>
        <v>5050540000</v>
      </c>
      <c r="H39" s="75">
        <f>IF($E$2="No",5021430000,5010720000)</f>
        <v>5010720000</v>
      </c>
      <c r="I39" s="76">
        <f>IF($E$2="No",5021430000,5050510000)</f>
        <v>5050510000</v>
      </c>
      <c r="J39" s="76">
        <f>IF($E$2="No",5021430000,5050520000)</f>
        <v>5050520000</v>
      </c>
      <c r="K39" s="76">
        <f>IF($E$2="No",5021430000,5050530000)</f>
        <v>5050530000</v>
      </c>
      <c r="L39" s="76">
        <f>IF($E$2="No",5021430000,5050550000)</f>
        <v>5050550000</v>
      </c>
      <c r="M39" s="76">
        <f>IF($E$2="No",5021430000,5050560000)</f>
        <v>5050560000</v>
      </c>
      <c r="N39" s="76">
        <f>IF($E$2="No",5021430000,5050580000)</f>
        <v>5050580000</v>
      </c>
      <c r="O39" s="76">
        <f>IF($E$2="No",5021430000,5050570000)</f>
        <v>5050570000</v>
      </c>
      <c r="P39" s="26"/>
      <c r="Q39" s="55"/>
    </row>
    <row r="40" spans="2:19" ht="14.1" customHeight="1">
      <c r="B40" s="129"/>
      <c r="C40" s="130"/>
      <c r="D40" s="130"/>
      <c r="E40" s="64" t="s">
        <v>47</v>
      </c>
      <c r="F40" s="96"/>
      <c r="G40" s="94"/>
      <c r="H40" s="94"/>
      <c r="I40" s="77">
        <f>IF($E$2="No",5021440000,5051520000)</f>
        <v>5051520000</v>
      </c>
      <c r="J40" s="95"/>
      <c r="K40" s="95"/>
      <c r="L40" s="95"/>
      <c r="M40" s="95"/>
      <c r="N40" s="77">
        <f>IF($E$2="No",5021440000,5051080000)</f>
        <v>5051080000</v>
      </c>
      <c r="O40" s="95"/>
      <c r="P40" s="26"/>
      <c r="Q40" s="55"/>
    </row>
    <row r="41" spans="2:19" ht="16.5" customHeight="1">
      <c r="B41" s="145"/>
      <c r="C41" s="146"/>
      <c r="D41" s="146"/>
      <c r="E41" s="146"/>
      <c r="F41" s="146"/>
      <c r="G41" s="147"/>
      <c r="N41" s="154" t="s">
        <v>13</v>
      </c>
      <c r="O41" s="155">
        <f>SUM(DOLLARS_IN)+SUM(DOLLARS_OUT)</f>
        <v>0</v>
      </c>
      <c r="P41" s="156"/>
      <c r="Q41" s="65"/>
    </row>
    <row r="42" spans="2:19" ht="16.5" customHeight="1">
      <c r="B42" s="148"/>
      <c r="C42" s="149"/>
      <c r="D42" s="149"/>
      <c r="E42" s="149"/>
      <c r="F42" s="149"/>
      <c r="G42" s="150"/>
      <c r="I42" s="91" t="s">
        <v>27</v>
      </c>
      <c r="K42" s="91" t="s">
        <v>16</v>
      </c>
      <c r="L42" s="92" t="s">
        <v>17</v>
      </c>
      <c r="M42" s="93" t="s">
        <v>18</v>
      </c>
      <c r="N42" s="120"/>
      <c r="O42" s="157"/>
      <c r="P42" s="158"/>
      <c r="Q42" s="65"/>
    </row>
    <row r="43" spans="2:19" ht="16.149999999999999" customHeight="1">
      <c r="B43" s="148"/>
      <c r="C43" s="149"/>
      <c r="D43" s="149"/>
      <c r="E43" s="149"/>
      <c r="F43" s="149"/>
      <c r="G43" s="150"/>
      <c r="H43" s="97" t="s">
        <v>56</v>
      </c>
      <c r="I43" s="66" t="s">
        <v>93</v>
      </c>
      <c r="K43" s="90" t="s">
        <v>90</v>
      </c>
      <c r="L43" s="67">
        <v>8</v>
      </c>
      <c r="M43" s="68">
        <v>10</v>
      </c>
      <c r="N43" s="120"/>
      <c r="O43" s="159"/>
      <c r="P43" s="160"/>
      <c r="Q43" s="65"/>
    </row>
    <row r="44" spans="2:19" ht="16.149999999999999" customHeight="1">
      <c r="B44" s="148"/>
      <c r="C44" s="149"/>
      <c r="D44" s="149"/>
      <c r="E44" s="149"/>
      <c r="F44" s="149"/>
      <c r="G44" s="150"/>
      <c r="H44" s="97" t="s">
        <v>19</v>
      </c>
      <c r="I44" s="66" t="s">
        <v>92</v>
      </c>
      <c r="K44" s="90" t="s">
        <v>94</v>
      </c>
      <c r="L44" s="67">
        <v>10</v>
      </c>
      <c r="M44" s="67">
        <v>15</v>
      </c>
      <c r="N44" s="161" t="s">
        <v>14</v>
      </c>
      <c r="O44" s="187"/>
      <c r="P44" s="188"/>
      <c r="Q44" s="65"/>
      <c r="S44" s="41"/>
    </row>
    <row r="45" spans="2:19" ht="16.149999999999999" customHeight="1">
      <c r="B45" s="148"/>
      <c r="C45" s="149"/>
      <c r="D45" s="149"/>
      <c r="E45" s="149"/>
      <c r="F45" s="149"/>
      <c r="G45" s="150"/>
      <c r="H45" s="97" t="s">
        <v>20</v>
      </c>
      <c r="I45" s="66" t="s">
        <v>91</v>
      </c>
      <c r="K45" s="90" t="s">
        <v>95</v>
      </c>
      <c r="L45" s="67">
        <v>17</v>
      </c>
      <c r="M45" s="67">
        <v>25</v>
      </c>
      <c r="N45" s="161"/>
      <c r="O45" s="189"/>
      <c r="P45" s="190"/>
      <c r="Q45" s="65"/>
    </row>
    <row r="46" spans="2:19" ht="14.1" customHeight="1">
      <c r="B46" s="148"/>
      <c r="C46" s="149"/>
      <c r="D46" s="149"/>
      <c r="E46" s="149"/>
      <c r="F46" s="149"/>
      <c r="G46" s="150"/>
      <c r="N46" s="120" t="s">
        <v>15</v>
      </c>
      <c r="O46" s="139">
        <f>IF(ABS(CASH_ADV)&gt;TOT_EXP,0,TOT_EXP-ABS(CASH_ADV))</f>
        <v>0</v>
      </c>
      <c r="P46" s="140"/>
      <c r="Q46" s="65"/>
    </row>
    <row r="47" spans="2:19" ht="14.1" customHeight="1">
      <c r="B47" s="148"/>
      <c r="C47" s="149"/>
      <c r="D47" s="149"/>
      <c r="E47" s="149"/>
      <c r="F47" s="149"/>
      <c r="G47" s="150"/>
      <c r="I47" s="66"/>
      <c r="J47" s="41"/>
      <c r="K47" s="66"/>
      <c r="L47" s="67"/>
      <c r="M47" s="68"/>
      <c r="N47" s="120"/>
      <c r="O47" s="141"/>
      <c r="P47" s="142"/>
      <c r="Q47" s="65"/>
    </row>
    <row r="48" spans="2:19" ht="14.1" customHeight="1">
      <c r="B48" s="151"/>
      <c r="C48" s="152"/>
      <c r="D48" s="152"/>
      <c r="E48" s="152"/>
      <c r="F48" s="152"/>
      <c r="G48" s="153"/>
      <c r="N48" s="121"/>
      <c r="O48" s="143"/>
      <c r="P48" s="144"/>
      <c r="Q48" s="65"/>
    </row>
    <row r="49" spans="2:17" ht="14.1" customHeight="1">
      <c r="B49" s="131" t="s">
        <v>86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  <c r="O49" s="133"/>
      <c r="P49" s="134"/>
      <c r="Q49" s="65"/>
    </row>
    <row r="50" spans="2:17" ht="14.1" customHeight="1">
      <c r="B50" s="135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65"/>
    </row>
    <row r="51" spans="2:17" ht="14.1" customHeight="1"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  <c r="Q51" s="65"/>
    </row>
    <row r="52" spans="2:17" ht="14.1" customHeight="1">
      <c r="B52" s="110"/>
      <c r="C52" s="111"/>
      <c r="D52" s="111"/>
      <c r="E52" s="111"/>
      <c r="F52" s="111"/>
      <c r="G52" s="111"/>
      <c r="H52" s="112"/>
      <c r="I52" s="98"/>
      <c r="J52" s="116"/>
      <c r="K52" s="116"/>
      <c r="L52" s="116"/>
      <c r="M52" s="116"/>
      <c r="N52" s="116"/>
      <c r="O52" s="116"/>
      <c r="P52" s="117"/>
      <c r="Q52" s="69"/>
    </row>
    <row r="53" spans="2:17" ht="14.1" customHeight="1">
      <c r="B53" s="113"/>
      <c r="C53" s="114"/>
      <c r="D53" s="114"/>
      <c r="E53" s="114"/>
      <c r="F53" s="114"/>
      <c r="G53" s="114"/>
      <c r="H53" s="115"/>
      <c r="I53" s="98"/>
      <c r="J53" s="116"/>
      <c r="K53" s="116"/>
      <c r="L53" s="116"/>
      <c r="M53" s="116"/>
      <c r="N53" s="116"/>
      <c r="O53" s="116"/>
      <c r="P53" s="117"/>
      <c r="Q53" s="69"/>
    </row>
    <row r="54" spans="2:17" ht="14.1" customHeight="1">
      <c r="B54" s="113"/>
      <c r="C54" s="114"/>
      <c r="D54" s="114"/>
      <c r="E54" s="114"/>
      <c r="F54" s="114"/>
      <c r="G54" s="114"/>
      <c r="H54" s="115"/>
      <c r="I54" s="98"/>
      <c r="J54" s="116"/>
      <c r="K54" s="116"/>
      <c r="L54" s="116"/>
      <c r="M54" s="116"/>
      <c r="N54" s="116"/>
      <c r="O54" s="116"/>
      <c r="P54" s="117"/>
      <c r="Q54" s="69"/>
    </row>
    <row r="55" spans="2:17" ht="14.1" customHeight="1">
      <c r="B55" s="80" t="s">
        <v>88</v>
      </c>
      <c r="C55" s="81"/>
      <c r="D55" s="81"/>
      <c r="E55" s="81"/>
      <c r="F55" s="81"/>
      <c r="G55" s="81"/>
      <c r="H55" s="82"/>
      <c r="I55" s="86" t="s">
        <v>52</v>
      </c>
      <c r="J55" s="118"/>
      <c r="K55" s="118"/>
      <c r="L55" s="118"/>
      <c r="M55" s="118"/>
      <c r="N55" s="118"/>
      <c r="O55" s="118"/>
      <c r="P55" s="119"/>
      <c r="Q55" s="55"/>
    </row>
    <row r="56" spans="2:17" ht="14.1" customHeight="1">
      <c r="B56" s="110"/>
      <c r="C56" s="111"/>
      <c r="D56" s="111"/>
      <c r="E56" s="111"/>
      <c r="F56" s="111"/>
      <c r="G56" s="111"/>
      <c r="H56" s="112"/>
      <c r="I56" s="98"/>
      <c r="J56" s="116"/>
      <c r="K56" s="116"/>
      <c r="L56" s="116"/>
      <c r="M56" s="116"/>
      <c r="N56" s="116"/>
      <c r="O56" s="116"/>
      <c r="P56" s="117"/>
    </row>
    <row r="57" spans="2:17" ht="14.1" customHeight="1">
      <c r="B57" s="113"/>
      <c r="C57" s="114"/>
      <c r="D57" s="114"/>
      <c r="E57" s="114"/>
      <c r="F57" s="114"/>
      <c r="G57" s="114"/>
      <c r="H57" s="115"/>
      <c r="I57" s="98"/>
      <c r="J57" s="116"/>
      <c r="K57" s="116"/>
      <c r="L57" s="116"/>
      <c r="M57" s="116"/>
      <c r="N57" s="116"/>
      <c r="O57" s="116"/>
      <c r="P57" s="117"/>
    </row>
    <row r="58" spans="2:17" ht="14.1" customHeight="1">
      <c r="B58" s="113"/>
      <c r="C58" s="114"/>
      <c r="D58" s="114"/>
      <c r="E58" s="114"/>
      <c r="F58" s="114"/>
      <c r="G58" s="114"/>
      <c r="H58" s="115"/>
      <c r="I58" s="98"/>
      <c r="J58" s="116"/>
      <c r="K58" s="116"/>
      <c r="L58" s="116"/>
      <c r="M58" s="116"/>
      <c r="N58" s="116"/>
      <c r="O58" s="116"/>
      <c r="P58" s="117"/>
    </row>
    <row r="59" spans="2:17">
      <c r="B59" s="86" t="s">
        <v>87</v>
      </c>
      <c r="C59" s="81"/>
      <c r="D59" s="81"/>
      <c r="E59" s="81"/>
      <c r="F59" s="81"/>
      <c r="G59" s="81"/>
      <c r="H59" s="82"/>
      <c r="I59" s="86" t="s">
        <v>52</v>
      </c>
      <c r="J59" s="118"/>
      <c r="K59" s="118"/>
      <c r="L59" s="118"/>
      <c r="M59" s="118"/>
      <c r="N59" s="118"/>
      <c r="O59" s="118"/>
      <c r="P59" s="119"/>
    </row>
    <row r="60" spans="2:17">
      <c r="B60" s="83" t="s">
        <v>100</v>
      </c>
      <c r="C60" s="84"/>
      <c r="D60" s="84"/>
      <c r="E60" s="84"/>
      <c r="F60" s="84"/>
      <c r="G60" s="84"/>
      <c r="H60" s="85"/>
    </row>
    <row r="68" spans="5:7" s="99" customFormat="1" ht="18.75" hidden="1">
      <c r="E68" s="101" t="s">
        <v>98</v>
      </c>
    </row>
    <row r="69" spans="5:7" s="99" customFormat="1" ht="18.75" hidden="1">
      <c r="E69" s="101" t="s">
        <v>101</v>
      </c>
    </row>
    <row r="70" spans="5:7" s="99" customFormat="1" ht="18.75" hidden="1">
      <c r="E70" s="101" t="s">
        <v>102</v>
      </c>
    </row>
    <row r="71" spans="5:7" s="99" customFormat="1" ht="15.75" hidden="1" thickBot="1">
      <c r="E71" s="99" t="s">
        <v>99</v>
      </c>
    </row>
    <row r="72" spans="5:7" s="99" customFormat="1" ht="15.75" hidden="1">
      <c r="E72" s="34" t="s">
        <v>69</v>
      </c>
      <c r="F72" s="100"/>
      <c r="G72" s="100"/>
    </row>
    <row r="73" spans="5:7" s="99" customFormat="1" ht="15.75" hidden="1">
      <c r="E73" s="108" t="s">
        <v>67</v>
      </c>
      <c r="F73" s="100"/>
      <c r="G73" s="100"/>
    </row>
    <row r="74" spans="5:7" s="99" customFormat="1" ht="16.5" hidden="1" thickBot="1">
      <c r="E74" s="109" t="s">
        <v>68</v>
      </c>
      <c r="F74" s="100"/>
      <c r="G74" s="100"/>
    </row>
    <row r="75" spans="5:7" s="99" customFormat="1" ht="16.5" hidden="1" thickBot="1">
      <c r="E75" s="100"/>
      <c r="F75" s="100"/>
      <c r="G75" s="100"/>
    </row>
    <row r="76" spans="5:7" s="99" customFormat="1" ht="15.75" hidden="1">
      <c r="E76" s="34" t="s">
        <v>96</v>
      </c>
      <c r="F76" s="100"/>
      <c r="G76" s="100"/>
    </row>
    <row r="77" spans="5:7" s="99" customFormat="1" ht="15.75" hidden="1">
      <c r="E77" s="106">
        <v>45292</v>
      </c>
      <c r="F77" s="100"/>
      <c r="G77" s="100"/>
    </row>
    <row r="78" spans="5:7" s="99" customFormat="1" ht="16.5" hidden="1" thickBot="1">
      <c r="E78" s="107">
        <v>45657</v>
      </c>
      <c r="F78" s="100" t="s">
        <v>97</v>
      </c>
      <c r="G78" s="100"/>
    </row>
    <row r="79" spans="5:7" s="99" customFormat="1" ht="15.75" hidden="1" thickBot="1"/>
    <row r="80" spans="5:7" s="99" customFormat="1" hidden="1">
      <c r="E80" s="35" t="s">
        <v>23</v>
      </c>
    </row>
    <row r="81" spans="5:5" s="99" customFormat="1" hidden="1">
      <c r="E81" s="102"/>
    </row>
    <row r="82" spans="5:5" s="99" customFormat="1" hidden="1">
      <c r="E82" s="102" t="s">
        <v>24</v>
      </c>
    </row>
    <row r="83" spans="5:5" s="99" customFormat="1" ht="15.75" hidden="1" thickBot="1">
      <c r="E83" s="105" t="s">
        <v>25</v>
      </c>
    </row>
    <row r="84" spans="5:5" s="99" customFormat="1" ht="15.75" hidden="1" thickBot="1"/>
    <row r="85" spans="5:5" s="99" customFormat="1" hidden="1">
      <c r="E85" s="35" t="s">
        <v>22</v>
      </c>
    </row>
    <row r="86" spans="5:5" s="99" customFormat="1" hidden="1">
      <c r="E86" s="102"/>
    </row>
    <row r="87" spans="5:5" s="99" customFormat="1" hidden="1">
      <c r="E87" s="102" t="s">
        <v>28</v>
      </c>
    </row>
    <row r="88" spans="5:5" s="99" customFormat="1" hidden="1">
      <c r="E88" s="103" t="s">
        <v>29</v>
      </c>
    </row>
    <row r="89" spans="5:5" s="99" customFormat="1" hidden="1">
      <c r="E89" s="102" t="s">
        <v>30</v>
      </c>
    </row>
    <row r="90" spans="5:5" s="99" customFormat="1" ht="15.75" hidden="1" thickBot="1">
      <c r="E90" s="104" t="s">
        <v>31</v>
      </c>
    </row>
    <row r="91" spans="5:5" s="99" customFormat="1" hidden="1"/>
  </sheetData>
  <sheetProtection algorithmName="SHA-512" hashValue="tYedcNuWkRwy80eYNpHRgDzTcY7x4vb1dGzF8QhYFIQIIt0Dq/6tOCByCDVNRJEJl+xBKDIgLyriJaLkFk5fvw==" saltValue="hRvxQLUJ5TH0rzOmYv6OUg==" spinCount="100000" sheet="1" formatCells="0" formatColumns="0" formatRows="0"/>
  <mergeCells count="17">
    <mergeCell ref="O44:P45"/>
    <mergeCell ref="J56:P59"/>
    <mergeCell ref="N46:N48"/>
    <mergeCell ref="J2:L2"/>
    <mergeCell ref="B1:O1"/>
    <mergeCell ref="B5:P5"/>
    <mergeCell ref="B34:D34"/>
    <mergeCell ref="J52:P55"/>
    <mergeCell ref="B39:D40"/>
    <mergeCell ref="J4:P4"/>
    <mergeCell ref="J3:P3"/>
    <mergeCell ref="B49:P51"/>
    <mergeCell ref="O46:P48"/>
    <mergeCell ref="B41:G48"/>
    <mergeCell ref="N41:N43"/>
    <mergeCell ref="O41:P43"/>
    <mergeCell ref="N44:N45"/>
  </mergeCells>
  <conditionalFormatting sqref="F10:F33">
    <cfRule type="expression" dxfId="3" priority="3">
      <formula>AND(SUM($G10:$O10)&gt;0,ISBLANK($F10))</formula>
    </cfRule>
  </conditionalFormatting>
  <conditionalFormatting sqref="G38:O39">
    <cfRule type="expression" dxfId="2" priority="2">
      <formula>G36=0</formula>
    </cfRule>
  </conditionalFormatting>
  <conditionalFormatting sqref="I40 N40">
    <cfRule type="expression" dxfId="1" priority="1">
      <formula>I36+I37=0</formula>
    </cfRule>
  </conditionalFormatting>
  <conditionalFormatting sqref="J2:L2">
    <cfRule type="expression" dxfId="0" priority="4">
      <formula>AND(SUM($G$10:$G$35)&gt;0.01,ISBLANK($J$2))</formula>
    </cfRule>
  </conditionalFormatting>
  <dataValidations count="4">
    <dataValidation type="list" allowBlank="1" showInputMessage="1" showErrorMessage="1" sqref="F10:F33" xr:uid="{9F88E6CF-2222-4017-8795-E9952C9C8F6E}">
      <formula1>VALID_IN_OUT</formula1>
    </dataValidation>
    <dataValidation type="date" allowBlank="1" showInputMessage="1" showErrorMessage="1" errorTitle="Travel Dates" error="You've entered travel dates that are outside the ranges supported by this form.  Please verify the dates entered and that you have correct year form." sqref="B10:B33" xr:uid="{081976AB-661B-441C-A30C-81F1986ECDF2}">
      <formula1>$E$77</formula1>
      <formula2>$E$78</formula2>
    </dataValidation>
    <dataValidation type="list" allowBlank="1" showInputMessage="1" showErrorMessage="1" sqref="E2" xr:uid="{C7DA3FC5-E121-458B-98CA-9646633C89E1}">
      <formula1>$E$81:$E$83</formula1>
    </dataValidation>
    <dataValidation type="list" allowBlank="1" showErrorMessage="1" errorTitle="MUST_SELECT_YES OR NO" error="PLEASE MAKE SELECTION FROM DROP DOWN LIST" promptTitle="STATE_CAR_AVAILABLE" prompt="MUST MAKE A SELECTION FROM LIST" sqref="J2:L2" xr:uid="{20071C2F-4886-4DB1-A150-D844BBB144E7}">
      <formula1>$E$86:$E$90</formula1>
    </dataValidation>
  </dataValidations>
  <pageMargins left="0.7" right="0.7" top="0.4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6072-C0FD-4EFA-A153-0B7C6C9639DD}">
  <sheetPr>
    <pageSetUpPr fitToPage="1"/>
  </sheetPr>
  <dimension ref="A1:Q27"/>
  <sheetViews>
    <sheetView showGridLines="0" workbookViewId="0">
      <selection activeCell="B20" sqref="B20:Q20"/>
    </sheetView>
  </sheetViews>
  <sheetFormatPr defaultRowHeight="15"/>
  <cols>
    <col min="1" max="1" width="3.7109375" customWidth="1"/>
    <col min="2" max="2" width="8.85546875" style="38"/>
  </cols>
  <sheetData>
    <row r="1" spans="1:17" s="1" customFormat="1" ht="14.1" customHeight="1">
      <c r="B1" s="36"/>
      <c r="C1" s="3"/>
      <c r="D1" s="3"/>
      <c r="E1" s="3"/>
      <c r="F1" s="3"/>
      <c r="G1" s="2"/>
      <c r="H1" s="2"/>
      <c r="I1" s="4"/>
      <c r="J1" s="4"/>
      <c r="K1" s="4"/>
      <c r="L1" s="4"/>
      <c r="M1" s="4"/>
      <c r="N1" s="4"/>
      <c r="O1" s="4"/>
    </row>
    <row r="2" spans="1:17" s="1" customFormat="1" ht="17.25" customHeight="1">
      <c r="A2" s="162" t="s">
        <v>21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s="1" customFormat="1" ht="17.25" customHeight="1">
      <c r="A3" s="5"/>
      <c r="B3" s="3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" customFormat="1" ht="17.25" customHeight="1">
      <c r="A4" s="31"/>
      <c r="B4" s="164" t="s">
        <v>81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s="1" customFormat="1" ht="16.5">
      <c r="B5" s="164" t="s">
        <v>80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17" s="1" customFormat="1" ht="16.5">
      <c r="B6" s="168" t="s">
        <v>82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</row>
    <row r="7" spans="1:17" s="1" customFormat="1" ht="35.25" customHeight="1">
      <c r="B7" s="168" t="s">
        <v>54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7" s="1" customFormat="1" ht="16.5">
      <c r="B8" s="168" t="s">
        <v>49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1" customFormat="1" ht="16.5">
      <c r="B9" s="168" t="s">
        <v>32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</row>
    <row r="10" spans="1:17" s="1" customFormat="1" ht="16.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s="1" customFormat="1" ht="16.5">
      <c r="B11" s="164" t="s">
        <v>35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</row>
    <row r="12" spans="1:17" s="1" customFormat="1" ht="35.25" customHeight="1">
      <c r="B12" s="164" t="s">
        <v>83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</row>
    <row r="13" spans="1:17" s="1" customFormat="1" ht="16.5">
      <c r="B13" s="165" t="s">
        <v>70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</row>
    <row r="14" spans="1:17" s="1" customFormat="1" ht="16.5">
      <c r="B14" s="165" t="s">
        <v>71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</row>
    <row r="15" spans="1:17" s="1" customFormat="1" ht="16.5">
      <c r="B15" s="164" t="s">
        <v>89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</row>
    <row r="16" spans="1:17" s="1" customFormat="1" ht="16.5">
      <c r="B16" s="164" t="s">
        <v>48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spans="2:17" s="1" customFormat="1" ht="16.5">
      <c r="B17" s="164" t="s">
        <v>72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2:17" s="1" customFormat="1" ht="35.25" customHeight="1">
      <c r="B18" s="168" t="s">
        <v>73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</row>
    <row r="19" spans="2:17" s="1" customFormat="1" ht="16.5">
      <c r="B19" s="164" t="s">
        <v>78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spans="2:17" s="1" customFormat="1" ht="16.5">
      <c r="B20" s="164" t="s">
        <v>50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</row>
    <row r="21" spans="2:17" s="1" customFormat="1" ht="16.5">
      <c r="B21" s="164" t="s">
        <v>75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</row>
    <row r="22" spans="2:17" s="1" customFormat="1" ht="16.5">
      <c r="B22" s="164" t="s">
        <v>76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</row>
    <row r="23" spans="2:17" s="1" customFormat="1" ht="16.5">
      <c r="B23" s="164" t="s">
        <v>51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4" spans="2:17" s="1" customFormat="1" ht="16.5">
      <c r="B24" s="165" t="s">
        <v>77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</row>
    <row r="25" spans="2:17" s="1" customFormat="1" ht="16.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2:17" s="39" customFormat="1" ht="43.9" customHeight="1">
      <c r="B26" s="166" t="s">
        <v>79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spans="2:17" ht="35.25" customHeight="1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</row>
  </sheetData>
  <mergeCells count="23">
    <mergeCell ref="B26:Q26"/>
    <mergeCell ref="B27:Q27"/>
    <mergeCell ref="B24:Q24"/>
    <mergeCell ref="B7:Q7"/>
    <mergeCell ref="B6:Q6"/>
    <mergeCell ref="B22:Q22"/>
    <mergeCell ref="B17:Q17"/>
    <mergeCell ref="B8:Q8"/>
    <mergeCell ref="B20:Q20"/>
    <mergeCell ref="B23:Q23"/>
    <mergeCell ref="B9:Q9"/>
    <mergeCell ref="B15:Q15"/>
    <mergeCell ref="B16:Q16"/>
    <mergeCell ref="B18:Q18"/>
    <mergeCell ref="B19:Q19"/>
    <mergeCell ref="B21:Q21"/>
    <mergeCell ref="A2:Q2"/>
    <mergeCell ref="B11:Q11"/>
    <mergeCell ref="B12:Q12"/>
    <mergeCell ref="B13:Q13"/>
    <mergeCell ref="B14:Q14"/>
    <mergeCell ref="B4:Q4"/>
    <mergeCell ref="B5:Q5"/>
  </mergeCells>
  <pageMargins left="0.7" right="0.7" top="0.75" bottom="0.75" header="0.3" footer="0.3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Travel Support Form</vt:lpstr>
      <vt:lpstr>Instructions</vt:lpstr>
      <vt:lpstr>AIR</vt:lpstr>
      <vt:lpstr>CAR_AVAIL</vt:lpstr>
      <vt:lpstr>CASH_ADV</vt:lpstr>
      <vt:lpstr>DIEM</vt:lpstr>
      <vt:lpstr>DOLLARS_IN</vt:lpstr>
      <vt:lpstr>DOLLARS_OUT</vt:lpstr>
      <vt:lpstr>IN_OUT</vt:lpstr>
      <vt:lpstr>LODGING</vt:lpstr>
      <vt:lpstr>MEALS</vt:lpstr>
      <vt:lpstr>MILE_RATE_EFF</vt:lpstr>
      <vt:lpstr>MILE_RATE_REDUC</vt:lpstr>
      <vt:lpstr>MILE_RATE_STD</vt:lpstr>
      <vt:lpstr>MILES</vt:lpstr>
      <vt:lpstr>MILES_IN</vt:lpstr>
      <vt:lpstr>MILES_OUT</vt:lpstr>
      <vt:lpstr>MISC</vt:lpstr>
      <vt:lpstr>OTHER</vt:lpstr>
      <vt:lpstr>REGIST</vt:lpstr>
      <vt:lpstr>SUBSIST</vt:lpstr>
      <vt:lpstr>TOT_EXP</vt:lpstr>
      <vt:lpstr>VALID_IN_OUT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Michael</dc:creator>
  <cp:lastModifiedBy>Moore, Michael</cp:lastModifiedBy>
  <cp:lastPrinted>2025-02-21T21:46:41Z</cp:lastPrinted>
  <dcterms:created xsi:type="dcterms:W3CDTF">2024-08-07T17:53:12Z</dcterms:created>
  <dcterms:modified xsi:type="dcterms:W3CDTF">2025-03-06T19:46:54Z</dcterms:modified>
</cp:coreProperties>
</file>